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3"/>
  </bookViews>
  <sheets>
    <sheet name="CONPL" sheetId="1" r:id="rId1"/>
    <sheet name="CONBS" sheetId="2" r:id="rId2"/>
    <sheet name="CONSOCE" sheetId="3" r:id="rId3"/>
    <sheet name="CASHFLOW" sheetId="4" r:id="rId4"/>
  </sheets>
  <definedNames>
    <definedName name="_xlnm.Print_Area" localSheetId="1">'CONBS'!$A$1:$I$62</definedName>
    <definedName name="_xlnm.Print_Area" localSheetId="0">'CONPL'!$B$2:$L$95</definedName>
    <definedName name="_xlnm.Print_Area" localSheetId="2">'CONSOCE'!$B$2:$N$41</definedName>
    <definedName name="_xlnm.Print_Titles" localSheetId="3">'CASHFLOW'!$1:$5</definedName>
    <definedName name="_xlnm.Print_Titles" localSheetId="0">'CONPL'!$2:$4</definedName>
  </definedNames>
  <calcPr fullCalcOnLoad="1"/>
</workbook>
</file>

<file path=xl/sharedStrings.xml><?xml version="1.0" encoding="utf-8"?>
<sst xmlns="http://schemas.openxmlformats.org/spreadsheetml/2006/main" count="230" uniqueCount="178">
  <si>
    <t>AHMAD ZAKI RESOURCES BERHAD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</si>
  <si>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</si>
  <si>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</si>
  <si>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</si>
  <si>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</si>
  <si>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</si>
  <si>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</si>
  <si>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</si>
  <si>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 xml:space="preserve">Current </t>
  </si>
  <si>
    <t>quarter</t>
  </si>
  <si>
    <t>Comparative</t>
  </si>
  <si>
    <t>cumulative</t>
  </si>
  <si>
    <t>to date</t>
  </si>
  <si>
    <t>As at</t>
  </si>
  <si>
    <t>The Condensed Consolidated Income Statements should be read in conjunction with the Annual Financial Report for the year</t>
  </si>
  <si>
    <t xml:space="preserve">Share </t>
  </si>
  <si>
    <t>Capital</t>
  </si>
  <si>
    <t>Premium</t>
  </si>
  <si>
    <t>Retained</t>
  </si>
  <si>
    <t>Profits</t>
  </si>
  <si>
    <t>Total</t>
  </si>
  <si>
    <t>Equity</t>
  </si>
  <si>
    <t>Balance at the beginning of the year</t>
  </si>
  <si>
    <t>ended</t>
  </si>
  <si>
    <t>RM</t>
  </si>
  <si>
    <t xml:space="preserve">TAXATION </t>
  </si>
  <si>
    <t>EPS - Basic (sen)</t>
  </si>
  <si>
    <t>EPS - Diluted (sen)</t>
  </si>
  <si>
    <t>Note</t>
  </si>
  <si>
    <t>Operating expenses represents the followings:-</t>
  </si>
  <si>
    <t xml:space="preserve">   Cost of sales</t>
  </si>
  <si>
    <t xml:space="preserve">   Other operating expenses</t>
  </si>
  <si>
    <t>Note 1 - Operating Expenses</t>
  </si>
  <si>
    <t>Note 2 - Investing Results</t>
  </si>
  <si>
    <t>Investing results represents the followings:-</t>
  </si>
  <si>
    <t xml:space="preserve">   Share of profit/(losses) from associated companies</t>
  </si>
  <si>
    <t>Investment properties</t>
  </si>
  <si>
    <t>Interest in joint ventures</t>
  </si>
  <si>
    <t>Other investments</t>
  </si>
  <si>
    <t xml:space="preserve">The significant transactions with the Directors, parties connected to the Directors and companies in which the Directors have </t>
  </si>
  <si>
    <t>substantial financial interest are as follows:</t>
  </si>
  <si>
    <t>Trade</t>
  </si>
  <si>
    <t>Purchases from following subsidiaries of Chuan Huat Resources Berhad, a company</t>
  </si>
  <si>
    <t>in which Dato' Haji Wan Zaki bin Haji Wan Muda has substantial financial interest and</t>
  </si>
  <si>
    <t>is also a director :-</t>
  </si>
  <si>
    <t>- Chuan Huat Industrial Marketing Sdn Bhd</t>
  </si>
  <si>
    <t>- Chuan Huat Hardware Sdn Bhd</t>
  </si>
  <si>
    <t>Purchases from QMC Sdn Bhd, a company in which Dato' Haji Wan Zaki has substantial</t>
  </si>
  <si>
    <t>financial interest and is also a director</t>
  </si>
  <si>
    <t>Non-Trade</t>
  </si>
  <si>
    <t>Administrative service charged by Zaki Holdings (M) Sdn Bhd</t>
  </si>
  <si>
    <t>Rental paid and payable to Zaki Holdings (M) Sdn Bhd</t>
  </si>
  <si>
    <t>Insurance premium paid to Zaki Holdings (M) Sdn Bhd</t>
  </si>
  <si>
    <t>Note 4 - Recurrent Related Party Transactions</t>
  </si>
  <si>
    <t>CONDENSED CONSOLIDATED CASH FLOW STATEMENT</t>
  </si>
  <si>
    <t>CASH FLOW FROM OPERATING ACTIVITIES</t>
  </si>
  <si>
    <t>Net profit before taxation</t>
  </si>
  <si>
    <t>Adjustments for:-</t>
  </si>
  <si>
    <t>Amortisation of goodwill on consolidation</t>
  </si>
  <si>
    <t>Depreciation of property, plant &amp; equipment</t>
  </si>
  <si>
    <t>Property, plant &amp; equipment written off</t>
  </si>
  <si>
    <t>Interest expenses</t>
  </si>
  <si>
    <t>Interest revenue</t>
  </si>
  <si>
    <t>Gain on disposal of property, plant &amp; equipment</t>
  </si>
  <si>
    <t>Operating profit before working capital changes</t>
  </si>
  <si>
    <t>Tax paid</t>
  </si>
  <si>
    <t>Interest paid</t>
  </si>
  <si>
    <t>Interest received</t>
  </si>
  <si>
    <t>CASH FLOWS FROM INVESTING ACTIVITIES</t>
  </si>
  <si>
    <t>Purchase of property, plant &amp; equipment</t>
  </si>
  <si>
    <t xml:space="preserve">Proceeds from disposal of property, plant &amp; equipment </t>
  </si>
  <si>
    <t>CASH FLOWS FROM FINANCING ACTIVITIES</t>
  </si>
  <si>
    <t>Proceeds from trust receipt</t>
  </si>
  <si>
    <t>Repayment of trust receipts</t>
  </si>
  <si>
    <t xml:space="preserve">Payment to hire purchase creditors </t>
  </si>
  <si>
    <t>Repayment of term loan</t>
  </si>
  <si>
    <t>Cash and cash equivalents at beginning of the year</t>
  </si>
  <si>
    <t>Cash and cash equivalents included in the condensed cash flows statements</t>
  </si>
  <si>
    <t>comprise the following amounts :-</t>
  </si>
  <si>
    <t>Cash and bank balances</t>
  </si>
  <si>
    <t>Cash deposits with licensed banks</t>
  </si>
  <si>
    <t>Bank overdrafts</t>
  </si>
  <si>
    <t>Share of loss of associated companies</t>
  </si>
  <si>
    <t>Note 3 - EPS - Basic &amp; Diluted (sen)</t>
  </si>
  <si>
    <t>(Figures have not been audited)</t>
  </si>
  <si>
    <t>12 month</t>
  </si>
  <si>
    <t>31 Dec</t>
  </si>
  <si>
    <t>Reserve on</t>
  </si>
  <si>
    <t>Consolidation</t>
  </si>
  <si>
    <t>The Condensed Consolidated Cash Flow Statements should be read in conjunction</t>
  </si>
  <si>
    <t xml:space="preserve">Revaluation </t>
  </si>
  <si>
    <t>Reserve</t>
  </si>
  <si>
    <t xml:space="preserve">   Share of losses from joint ventures</t>
  </si>
  <si>
    <t>Decrease in property development expenditure</t>
  </si>
  <si>
    <t>Cash used in operations</t>
  </si>
  <si>
    <t>Net decrease in cash and cash equivalents</t>
  </si>
  <si>
    <t xml:space="preserve">The basic earnings per share has been calculated based on the consolidated profit after taxation and minority interests of </t>
  </si>
  <si>
    <t>Rental paid/payable to Dato' Haji Wan Zaki bin Haji Wan Muda</t>
  </si>
  <si>
    <t>Repayment from related companies</t>
  </si>
  <si>
    <t>Cash and cash equivalents at end of the year</t>
  </si>
  <si>
    <t xml:space="preserve">Net cash (used in)/generated from investing activities </t>
  </si>
  <si>
    <t>ended 31 Mar</t>
  </si>
  <si>
    <t>3 month</t>
  </si>
  <si>
    <t xml:space="preserve">   Net profit for the period</t>
  </si>
  <si>
    <t>Movements during the period</t>
  </si>
  <si>
    <t>Balance at the end of the period</t>
  </si>
  <si>
    <t>31 Mar</t>
  </si>
  <si>
    <t>CONDENSED CONSOLIDATED STATEMENTS OF CHANGES IN EQUITY FOR THE 3 MONTHS ENDED 31 MARCH 2005</t>
  </si>
  <si>
    <t>3 months ended 31 March 2005</t>
  </si>
  <si>
    <t>Forex</t>
  </si>
  <si>
    <t>Translation</t>
  </si>
  <si>
    <t>Accomodation charges paid and payable to Residence Inn &amp; Motels Sdn Bhd</t>
  </si>
  <si>
    <t xml:space="preserve">   Movement in foreign exchage difference</t>
  </si>
  <si>
    <t>Effects of exchange difference on cash &amp; cash equivalents</t>
  </si>
  <si>
    <t>CONDENSED CONSOLIDATED INCOME STATEMENT FOR THE QUARTER ENDED 31 MARCH 2006</t>
  </si>
  <si>
    <t>ended 31st December 2005</t>
  </si>
  <si>
    <t xml:space="preserve">66,710,400 (2005 :66,710,400). </t>
  </si>
  <si>
    <t xml:space="preserve">Fully diluted earnings per share for the current quarter and financial year-to-date and corresponding period for previous year  are </t>
  </si>
  <si>
    <t>option scheme is anti-dilutive.</t>
  </si>
  <si>
    <t xml:space="preserve">not presented as the exercise price of the assumed conversion of the outstanding options under the Group's employees share </t>
  </si>
  <si>
    <t>CONDENSED CONSOLIDATED BALANCE SHEETS AS AT 31 MARCH 2006</t>
  </si>
  <si>
    <t>31 Dec 2005</t>
  </si>
  <si>
    <t>31 March 2006</t>
  </si>
  <si>
    <t>3 months ended 31 March 2006</t>
  </si>
  <si>
    <t>FOR THE QUARTER ENDED 31 MARCH 2006</t>
  </si>
  <si>
    <t>with the Annual Financial Statements for the year ended 31st December 2005.</t>
  </si>
  <si>
    <t>PROFIT FOR THE PERIOD</t>
  </si>
  <si>
    <t>ATTRIBUTABLE TO :-</t>
  </si>
  <si>
    <t xml:space="preserve">   EQUITY HOLDERS OF THE PARENT</t>
  </si>
  <si>
    <t xml:space="preserve">   MINORITY INTEREST</t>
  </si>
  <si>
    <t>ASSETS</t>
  </si>
  <si>
    <t>Non-current assets</t>
  </si>
  <si>
    <t>Property, plant and equipment</t>
  </si>
  <si>
    <t>Investments in associates</t>
  </si>
  <si>
    <t>Current assets</t>
  </si>
  <si>
    <t>Inventories</t>
  </si>
  <si>
    <t>Property development expenditure</t>
  </si>
  <si>
    <t>Tax assets</t>
  </si>
  <si>
    <t>Total assets</t>
  </si>
  <si>
    <t>EQUITY AND LIABILITIES</t>
  </si>
  <si>
    <t>Equity attributable to equity holders of the parent</t>
  </si>
  <si>
    <t>Share capital</t>
  </si>
  <si>
    <t>Share premium</t>
  </si>
  <si>
    <t>Exchange reserves</t>
  </si>
  <si>
    <t>Minority interest</t>
  </si>
  <si>
    <t>Total equity</t>
  </si>
  <si>
    <t>Non-current liabilities</t>
  </si>
  <si>
    <t>Long-term borrowings</t>
  </si>
  <si>
    <t>Deferred tax</t>
  </si>
  <si>
    <t>Total non-current liabilities</t>
  </si>
  <si>
    <t>Current liabilities</t>
  </si>
  <si>
    <t>Short term borrowings</t>
  </si>
  <si>
    <t>Current portion of long-term borrowings</t>
  </si>
  <si>
    <t>Total liabilities</t>
  </si>
  <si>
    <t>Total equity and liabilities</t>
  </si>
  <si>
    <t>Trade &amp; other receivables</t>
  </si>
  <si>
    <t>Cash &amp; cash deposits</t>
  </si>
  <si>
    <t>Retained earnings</t>
  </si>
  <si>
    <t>Trade and other payables</t>
  </si>
  <si>
    <t>Tax liabilities</t>
  </si>
  <si>
    <t>Goodwill</t>
  </si>
  <si>
    <t>New planting expenditure</t>
  </si>
  <si>
    <t>Sub-total</t>
  </si>
  <si>
    <t>Attributable to equity holders of the parent</t>
  </si>
  <si>
    <t>Minority</t>
  </si>
  <si>
    <t>Interest</t>
  </si>
  <si>
    <t xml:space="preserve">The Condensed Consolidated Statements of Changes in Equity should be read in conjunction with the Annual Financial Report for the year ended 31st December 2005. </t>
  </si>
  <si>
    <t xml:space="preserve">RM5,402,759 (2005: RM2,453,722) and on the weighted average number of ordinary shares in issue during the period of  </t>
  </si>
  <si>
    <t>Reclassification of revaluation reserve to retained</t>
  </si>
  <si>
    <t xml:space="preserve">   earnings in relation to investment property</t>
  </si>
  <si>
    <t>The revaluation reserve has been reclassified to retained earnings to conform with the requirement of FRS 140, Investment Property.</t>
  </si>
  <si>
    <t>Decrease/(increase) in inventories</t>
  </si>
  <si>
    <t>(Increase)/decrease in amount due from customers for contract work</t>
  </si>
  <si>
    <t>(Increase)/decrease in trade and other receivables</t>
  </si>
  <si>
    <t>Increase/(decrease) in trade and other payables</t>
  </si>
  <si>
    <t>Decrease in amount due to customers for contract work</t>
  </si>
  <si>
    <t xml:space="preserve">Net cash generated used in operating activities </t>
  </si>
  <si>
    <t xml:space="preserve">Net cash used in financing activities </t>
  </si>
</sst>
</file>

<file path=xl/styles.xml><?xml version="1.0" encoding="utf-8"?>
<styleSheet xmlns="http://schemas.openxmlformats.org/spreadsheetml/2006/main">
  <numFmts count="40">
    <numFmt numFmtId="5" formatCode="&quot;RM&quot;\ #,##0_);\(&quot;RM&quot;\ #,##0\)"/>
    <numFmt numFmtId="6" formatCode="&quot;RM&quot;\ #,##0_);[Red]\(&quot;RM&quot;\ #,##0\)"/>
    <numFmt numFmtId="7" formatCode="&quot;RM&quot;\ #,##0.00_);\(&quot;RM&quot;\ #,##0.00\)"/>
    <numFmt numFmtId="8" formatCode="&quot;RM&quot;\ #,##0.00_);[Red]\(&quot;RM&quot;\ #,##0.00\)"/>
    <numFmt numFmtId="42" formatCode="_(&quot;RM&quot;\ * #,##0_);_(&quot;RM&quot;\ * \(#,##0\);_(&quot;RM&quot;\ * &quot;-&quot;_);_(@_)"/>
    <numFmt numFmtId="41" formatCode="_(* #,##0_);_(* \(#,##0\);_(* &quot;-&quot;_);_(@_)"/>
    <numFmt numFmtId="44" formatCode="_(&quot;RM&quot;\ * #,##0.00_);_(&quot;RM&quot;\ * \(#,##0.00\);_(&quot;RM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#,##0.0_);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0_);\(#,##0.000\)"/>
    <numFmt numFmtId="186" formatCode="_(* #,##0.0_);_(* \(#,##0.0\);_(* &quot;-&quot;?_);_(@_)"/>
    <numFmt numFmtId="187" formatCode="0.000"/>
    <numFmt numFmtId="188" formatCode="0.0000"/>
    <numFmt numFmtId="189" formatCode="_(* #,##0.000_);_(* \(#,##0.000\);_(* &quot;-&quot;??_);_(@_)"/>
    <numFmt numFmtId="190" formatCode="_(* #,##0.0000_);_(* \(#,##0.0000\);_(* &quot;-&quot;??_);_(@_)"/>
    <numFmt numFmtId="191" formatCode="#,##0.0;\-#,##0.0"/>
    <numFmt numFmtId="192" formatCode="#,##0.000"/>
    <numFmt numFmtId="193" formatCode="#,##0.0000"/>
    <numFmt numFmtId="194" formatCode="0.0"/>
    <numFmt numFmtId="195" formatCode="#,##0.000;\-#,##0.000"/>
  </numFmts>
  <fonts count="8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5" fontId="1" fillId="0" borderId="0" xfId="0" applyNumberFormat="1" applyFont="1" applyAlignment="1" quotePrefix="1">
      <alignment horizontal="center"/>
    </xf>
    <xf numFmtId="3" fontId="2" fillId="0" borderId="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3" fontId="2" fillId="0" borderId="0" xfId="15" applyFont="1" applyAlignment="1">
      <alignment/>
    </xf>
    <xf numFmtId="180" fontId="2" fillId="0" borderId="0" xfId="15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80" fontId="2" fillId="0" borderId="0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80" fontId="2" fillId="0" borderId="1" xfId="15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180" fontId="2" fillId="0" borderId="1" xfId="0" applyNumberFormat="1" applyFont="1" applyBorder="1" applyAlignment="1">
      <alignment horizontal="center"/>
    </xf>
    <xf numFmtId="180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80" fontId="2" fillId="0" borderId="0" xfId="15" applyNumberFormat="1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3" fontId="2" fillId="0" borderId="1" xfId="15" applyFont="1" applyBorder="1" applyAlignment="1">
      <alignment/>
    </xf>
    <xf numFmtId="180" fontId="2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43" fontId="2" fillId="0" borderId="0" xfId="15" applyFont="1" applyAlignment="1">
      <alignment/>
    </xf>
    <xf numFmtId="180" fontId="0" fillId="0" borderId="0" xfId="15" applyNumberFormat="1" applyFont="1" applyAlignment="1">
      <alignment/>
    </xf>
    <xf numFmtId="18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180" fontId="2" fillId="0" borderId="0" xfId="15" applyNumberFormat="1" applyFont="1" applyAlignment="1">
      <alignment/>
    </xf>
    <xf numFmtId="180" fontId="2" fillId="0" borderId="2" xfId="15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3" fontId="0" fillId="0" borderId="0" xfId="15" applyFont="1" applyAlignment="1">
      <alignment/>
    </xf>
    <xf numFmtId="2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0" fillId="0" borderId="0" xfId="0" applyNumberFormat="1" applyAlignment="1">
      <alignment/>
    </xf>
    <xf numFmtId="180" fontId="2" fillId="0" borderId="1" xfId="0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80" fontId="5" fillId="0" borderId="1" xfId="15" applyNumberFormat="1" applyFont="1" applyBorder="1" applyAlignment="1">
      <alignment/>
    </xf>
    <xf numFmtId="180" fontId="5" fillId="0" borderId="2" xfId="15" applyNumberFormat="1" applyFont="1" applyBorder="1" applyAlignment="1">
      <alignment/>
    </xf>
    <xf numFmtId="180" fontId="5" fillId="0" borderId="0" xfId="15" applyNumberFormat="1" applyFont="1" applyBorder="1" applyAlignment="1">
      <alignment/>
    </xf>
    <xf numFmtId="180" fontId="5" fillId="0" borderId="3" xfId="15" applyNumberFormat="1" applyFont="1" applyBorder="1" applyAlignment="1">
      <alignment/>
    </xf>
    <xf numFmtId="180" fontId="5" fillId="0" borderId="4" xfId="15" applyNumberFormat="1" applyFont="1" applyBorder="1" applyAlignment="1">
      <alignment/>
    </xf>
    <xf numFmtId="43" fontId="5" fillId="0" borderId="0" xfId="15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180" fontId="4" fillId="0" borderId="0" xfId="15" applyNumberFormat="1" applyFont="1" applyBorder="1" applyAlignment="1" quotePrefix="1">
      <alignment horizontal="right"/>
    </xf>
    <xf numFmtId="43" fontId="4" fillId="0" borderId="0" xfId="15" applyFont="1" applyBorder="1" applyAlignment="1" quotePrefix="1">
      <alignment horizontal="right"/>
    </xf>
    <xf numFmtId="43" fontId="5" fillId="0" borderId="0" xfId="15" applyFont="1" applyBorder="1" applyAlignment="1" quotePrefix="1">
      <alignment horizontal="right"/>
    </xf>
    <xf numFmtId="43" fontId="5" fillId="0" borderId="0" xfId="15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43" fontId="2" fillId="0" borderId="0" xfId="15" applyFont="1" applyAlignment="1">
      <alignment/>
    </xf>
    <xf numFmtId="0" fontId="1" fillId="0" borderId="5" xfId="0" applyNumberFormat="1" applyFont="1" applyBorder="1" applyAlignment="1">
      <alignment horizontal="center"/>
    </xf>
    <xf numFmtId="15" fontId="1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80" fontId="2" fillId="0" borderId="8" xfId="15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180" fontId="2" fillId="0" borderId="6" xfId="15" applyNumberFormat="1" applyFont="1" applyBorder="1" applyAlignment="1">
      <alignment/>
    </xf>
    <xf numFmtId="180" fontId="2" fillId="0" borderId="6" xfId="15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80" fontId="2" fillId="0" borderId="1" xfId="15" applyNumberFormat="1" applyFont="1" applyBorder="1" applyAlignment="1">
      <alignment/>
    </xf>
    <xf numFmtId="190" fontId="5" fillId="0" borderId="0" xfId="15" applyNumberFormat="1" applyFont="1" applyBorder="1" applyAlignment="1">
      <alignment/>
    </xf>
    <xf numFmtId="180" fontId="2" fillId="0" borderId="6" xfId="15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/>
    </xf>
    <xf numFmtId="43" fontId="0" fillId="0" borderId="0" xfId="15" applyBorder="1" applyAlignment="1">
      <alignment/>
    </xf>
    <xf numFmtId="180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4"/>
  <sheetViews>
    <sheetView zoomScale="75" zoomScaleNormal="75" zoomScaleSheetLayoutView="75" workbookViewId="0" topLeftCell="A1">
      <selection activeCell="D34" sqref="D34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45.57421875" style="2" customWidth="1"/>
    <col min="4" max="4" width="10.28125" style="2" customWidth="1"/>
    <col min="5" max="5" width="1.7109375" style="2" customWidth="1"/>
    <col min="6" max="6" width="16.28125" style="2" customWidth="1"/>
    <col min="7" max="7" width="3.57421875" style="2" customWidth="1"/>
    <col min="8" max="8" width="16.28125" style="2" customWidth="1"/>
    <col min="9" max="9" width="3.57421875" style="2" customWidth="1"/>
    <col min="10" max="10" width="16.28125" style="2" customWidth="1"/>
    <col min="11" max="11" width="3.57421875" style="2" customWidth="1"/>
    <col min="12" max="12" width="16.28125" style="2" customWidth="1"/>
    <col min="13" max="13" width="3.57421875" style="2" customWidth="1"/>
    <col min="14" max="14" width="17.140625" style="2" customWidth="1"/>
    <col min="15" max="16384" width="12.421875" style="2" customWidth="1"/>
  </cols>
  <sheetData>
    <row r="2" ht="15.75">
      <c r="B2" s="1" t="s">
        <v>0</v>
      </c>
    </row>
    <row r="3" ht="15.75">
      <c r="B3" s="1" t="s">
        <v>114</v>
      </c>
    </row>
    <row r="4" ht="15">
      <c r="B4" s="60" t="s">
        <v>84</v>
      </c>
    </row>
    <row r="5" spans="2:13" ht="15.75">
      <c r="B5" s="3"/>
      <c r="C5" s="3"/>
      <c r="D5" s="3"/>
      <c r="E5" s="3"/>
      <c r="F5" s="4"/>
      <c r="G5" s="3"/>
      <c r="H5" s="4"/>
      <c r="I5" s="3"/>
      <c r="J5" s="4"/>
      <c r="K5" s="3"/>
      <c r="L5" s="4"/>
      <c r="M5" s="3"/>
    </row>
    <row r="6" spans="2:13" ht="15.75">
      <c r="B6" s="3"/>
      <c r="F6" s="4">
        <v>2006</v>
      </c>
      <c r="G6" s="3"/>
      <c r="H6" s="4">
        <v>2005</v>
      </c>
      <c r="I6" s="3"/>
      <c r="J6" s="4">
        <v>2006</v>
      </c>
      <c r="K6" s="3"/>
      <c r="L6" s="4">
        <v>2005</v>
      </c>
      <c r="M6" s="3"/>
    </row>
    <row r="7" spans="2:13" ht="15.75">
      <c r="B7" s="3"/>
      <c r="F7" s="4" t="s">
        <v>8</v>
      </c>
      <c r="G7" s="3"/>
      <c r="H7" s="4" t="s">
        <v>10</v>
      </c>
      <c r="I7" s="3"/>
      <c r="J7" s="4" t="s">
        <v>102</v>
      </c>
      <c r="K7" s="3"/>
      <c r="L7" s="4" t="s">
        <v>102</v>
      </c>
      <c r="M7" s="3"/>
    </row>
    <row r="8" spans="2:13" ht="15.75">
      <c r="B8" s="3"/>
      <c r="F8" s="4" t="s">
        <v>9</v>
      </c>
      <c r="G8" s="3"/>
      <c r="H8" s="4" t="s">
        <v>9</v>
      </c>
      <c r="I8" s="3"/>
      <c r="J8" s="4" t="s">
        <v>11</v>
      </c>
      <c r="K8" s="3"/>
      <c r="L8" s="4" t="s">
        <v>11</v>
      </c>
      <c r="M8" s="3"/>
    </row>
    <row r="9" spans="2:13" ht="15.75">
      <c r="B9" s="3"/>
      <c r="D9" s="39" t="s">
        <v>28</v>
      </c>
      <c r="F9" s="4" t="s">
        <v>101</v>
      </c>
      <c r="G9" s="3"/>
      <c r="H9" s="4" t="s">
        <v>101</v>
      </c>
      <c r="I9" s="3"/>
      <c r="J9" s="4" t="s">
        <v>12</v>
      </c>
      <c r="K9" s="3"/>
      <c r="L9" s="4" t="s">
        <v>12</v>
      </c>
      <c r="M9" s="3"/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15.75" customHeight="1">
      <c r="B11" s="3"/>
      <c r="C11" s="1" t="s">
        <v>1</v>
      </c>
      <c r="D11" s="1"/>
      <c r="E11" s="1"/>
      <c r="F11" s="5">
        <v>99851391.86328465</v>
      </c>
      <c r="G11" s="3"/>
      <c r="H11" s="5">
        <v>40128532.150000006</v>
      </c>
      <c r="I11" s="12"/>
      <c r="J11" s="5">
        <v>99851391.86328465</v>
      </c>
      <c r="K11" s="3"/>
      <c r="L11" s="5">
        <v>40128532.150000006</v>
      </c>
      <c r="M11" s="3"/>
      <c r="N11" s="71"/>
    </row>
    <row r="12" spans="2:14" s="15" customFormat="1" ht="15.75">
      <c r="B12" s="12"/>
      <c r="C12" s="13"/>
      <c r="D12" s="13"/>
      <c r="E12" s="13"/>
      <c r="F12" s="14"/>
      <c r="G12" s="12"/>
      <c r="H12" s="14"/>
      <c r="I12" s="12"/>
      <c r="J12" s="14"/>
      <c r="K12" s="12"/>
      <c r="L12" s="14"/>
      <c r="M12" s="12"/>
      <c r="N12" s="32"/>
    </row>
    <row r="13" spans="2:14" s="15" customFormat="1" ht="15.75">
      <c r="B13" s="12"/>
      <c r="C13" s="13" t="s">
        <v>2</v>
      </c>
      <c r="D13" s="40">
        <v>1</v>
      </c>
      <c r="E13" s="13"/>
      <c r="F13" s="30">
        <v>-89430584.84768544</v>
      </c>
      <c r="G13" s="12"/>
      <c r="H13" s="94">
        <v>-37100579.79974076</v>
      </c>
      <c r="I13" s="12"/>
      <c r="J13" s="30">
        <v>-89430584.84768544</v>
      </c>
      <c r="K13" s="69"/>
      <c r="L13" s="30">
        <v>-37100579.79974076</v>
      </c>
      <c r="M13" s="12"/>
      <c r="N13" s="72"/>
    </row>
    <row r="14" spans="2:14" s="15" customFormat="1" ht="15.75">
      <c r="B14" s="12"/>
      <c r="C14" s="13"/>
      <c r="D14" s="13"/>
      <c r="E14" s="13"/>
      <c r="F14" s="14"/>
      <c r="G14" s="12"/>
      <c r="H14" s="31"/>
      <c r="I14" s="12"/>
      <c r="J14" s="14"/>
      <c r="K14" s="12"/>
      <c r="L14" s="14"/>
      <c r="M14" s="12"/>
      <c r="N14" s="32"/>
    </row>
    <row r="15" spans="2:14" s="15" customFormat="1" ht="15.75">
      <c r="B15" s="12"/>
      <c r="C15" s="13" t="s">
        <v>3</v>
      </c>
      <c r="D15" s="13"/>
      <c r="E15" s="13"/>
      <c r="F15" s="14">
        <v>1320136.5857991385</v>
      </c>
      <c r="G15" s="12"/>
      <c r="H15" s="94">
        <v>836713.5</v>
      </c>
      <c r="I15" s="12"/>
      <c r="J15" s="30">
        <v>1320136.5857991385</v>
      </c>
      <c r="K15" s="69"/>
      <c r="L15" s="30">
        <v>836713.5</v>
      </c>
      <c r="M15" s="12"/>
      <c r="N15" s="73"/>
    </row>
    <row r="16" spans="2:14" s="15" customFormat="1" ht="15.75">
      <c r="B16" s="12"/>
      <c r="C16" s="13"/>
      <c r="D16" s="13"/>
      <c r="E16" s="13"/>
      <c r="F16" s="25"/>
      <c r="G16" s="12"/>
      <c r="H16" s="25"/>
      <c r="I16" s="12"/>
      <c r="J16" s="25"/>
      <c r="K16" s="12"/>
      <c r="L16" s="25"/>
      <c r="M16" s="12"/>
      <c r="N16" s="32"/>
    </row>
    <row r="17" spans="2:14" s="15" customFormat="1" ht="15.75">
      <c r="B17" s="12"/>
      <c r="C17" s="13" t="s">
        <v>4</v>
      </c>
      <c r="D17" s="13"/>
      <c r="E17" s="13"/>
      <c r="F17" s="14">
        <f>SUM(F11:F16)</f>
        <v>11740943.601398345</v>
      </c>
      <c r="G17" s="12"/>
      <c r="H17" s="30">
        <f>SUM(H11:H16)</f>
        <v>3864665.8502592444</v>
      </c>
      <c r="I17" s="12"/>
      <c r="J17" s="14">
        <f>SUM(J11:J16)</f>
        <v>11740943.601398345</v>
      </c>
      <c r="K17" s="12"/>
      <c r="L17" s="14">
        <f>SUM(L11:L16)</f>
        <v>3864665.8502592444</v>
      </c>
      <c r="M17" s="12"/>
      <c r="N17" s="32"/>
    </row>
    <row r="18" spans="2:14" s="15" customFormat="1" ht="15.75">
      <c r="B18" s="12"/>
      <c r="C18" s="13"/>
      <c r="D18" s="13"/>
      <c r="E18" s="13"/>
      <c r="F18" s="14"/>
      <c r="G18" s="12"/>
      <c r="H18" s="14"/>
      <c r="I18" s="12"/>
      <c r="J18" s="14"/>
      <c r="K18" s="12"/>
      <c r="L18" s="14"/>
      <c r="M18" s="12"/>
      <c r="N18" s="32"/>
    </row>
    <row r="19" spans="2:14" s="15" customFormat="1" ht="15.75">
      <c r="B19" s="12"/>
      <c r="C19" s="13" t="s">
        <v>5</v>
      </c>
      <c r="D19" s="13"/>
      <c r="E19" s="13"/>
      <c r="F19" s="30">
        <v>-1151675.21</v>
      </c>
      <c r="G19" s="12"/>
      <c r="H19" s="94">
        <v>-375981.55</v>
      </c>
      <c r="I19" s="12"/>
      <c r="J19" s="30">
        <v>-1151675.21</v>
      </c>
      <c r="K19" s="69"/>
      <c r="L19" s="30">
        <v>-375981.55</v>
      </c>
      <c r="M19" s="12"/>
      <c r="N19" s="72"/>
    </row>
    <row r="20" spans="2:14" s="15" customFormat="1" ht="15.75">
      <c r="B20" s="12"/>
      <c r="C20" s="13"/>
      <c r="D20" s="13"/>
      <c r="E20" s="13"/>
      <c r="F20" s="14"/>
      <c r="G20" s="12"/>
      <c r="H20" s="14"/>
      <c r="I20" s="12"/>
      <c r="J20" s="14"/>
      <c r="K20" s="30"/>
      <c r="L20" s="14"/>
      <c r="M20" s="12"/>
      <c r="N20" s="66"/>
    </row>
    <row r="21" spans="2:14" s="15" customFormat="1" ht="15.75">
      <c r="B21" s="12"/>
      <c r="C21" s="13" t="s">
        <v>6</v>
      </c>
      <c r="D21" s="40">
        <v>2</v>
      </c>
      <c r="E21" s="13"/>
      <c r="F21" s="30">
        <v>-523.505</v>
      </c>
      <c r="G21" s="12"/>
      <c r="H21" s="94">
        <v>-1458.1025000000002</v>
      </c>
      <c r="I21" s="12"/>
      <c r="J21" s="30">
        <v>-523.505</v>
      </c>
      <c r="K21" s="69"/>
      <c r="L21" s="30">
        <v>-1458.1025000000002</v>
      </c>
      <c r="M21" s="12"/>
      <c r="N21" s="72"/>
    </row>
    <row r="22" spans="2:14" s="15" customFormat="1" ht="15.75">
      <c r="B22" s="12"/>
      <c r="C22" s="13"/>
      <c r="D22" s="13"/>
      <c r="E22" s="13"/>
      <c r="F22" s="25"/>
      <c r="G22" s="12"/>
      <c r="H22" s="25"/>
      <c r="I22" s="12"/>
      <c r="J22" s="25"/>
      <c r="K22" s="12"/>
      <c r="L22" s="25"/>
      <c r="M22" s="12"/>
      <c r="N22" s="32"/>
    </row>
    <row r="23" spans="2:14" s="15" customFormat="1" ht="15.75">
      <c r="B23" s="12"/>
      <c r="C23" s="13" t="s">
        <v>7</v>
      </c>
      <c r="D23" s="13"/>
      <c r="E23" s="13"/>
      <c r="F23" s="14">
        <f>SUM(F17:F22)</f>
        <v>10588744.886398343</v>
      </c>
      <c r="G23" s="14"/>
      <c r="H23" s="14">
        <f>SUM(H17:H22)</f>
        <v>3487226.1977592446</v>
      </c>
      <c r="I23" s="14"/>
      <c r="J23" s="14">
        <f>SUM(J17:J22)</f>
        <v>10588744.886398343</v>
      </c>
      <c r="K23" s="14"/>
      <c r="L23" s="14">
        <f>SUM(L17:L22)</f>
        <v>3487226.1977592446</v>
      </c>
      <c r="M23" s="14"/>
      <c r="N23" s="32"/>
    </row>
    <row r="24" spans="2:14" s="15" customFormat="1" ht="15.75">
      <c r="B24" s="12"/>
      <c r="C24" s="13"/>
      <c r="D24" s="13"/>
      <c r="E24" s="13"/>
      <c r="F24" s="14"/>
      <c r="G24" s="12"/>
      <c r="H24" s="14"/>
      <c r="I24" s="12"/>
      <c r="J24" s="14"/>
      <c r="K24" s="12"/>
      <c r="L24" s="14"/>
      <c r="M24" s="12"/>
      <c r="N24" s="32"/>
    </row>
    <row r="25" spans="2:14" s="15" customFormat="1" ht="15.75">
      <c r="B25" s="12"/>
      <c r="C25" s="13" t="s">
        <v>25</v>
      </c>
      <c r="D25" s="13"/>
      <c r="E25" s="13"/>
      <c r="F25" s="30">
        <v>-4976893.2495503165</v>
      </c>
      <c r="G25" s="12"/>
      <c r="H25" s="94">
        <v>-1038590.4584000001</v>
      </c>
      <c r="I25" s="12"/>
      <c r="J25" s="30">
        <v>-4976893.2495503165</v>
      </c>
      <c r="K25" s="69"/>
      <c r="L25" s="30">
        <v>-1038590.4584000001</v>
      </c>
      <c r="M25" s="12"/>
      <c r="N25" s="72"/>
    </row>
    <row r="26" spans="2:14" s="15" customFormat="1" ht="15.75">
      <c r="B26" s="12"/>
      <c r="C26" s="13"/>
      <c r="D26" s="13"/>
      <c r="E26" s="13"/>
      <c r="F26" s="25"/>
      <c r="G26" s="12"/>
      <c r="H26" s="25"/>
      <c r="I26" s="12"/>
      <c r="J26" s="25"/>
      <c r="K26" s="12"/>
      <c r="L26" s="25"/>
      <c r="M26" s="12"/>
      <c r="N26" s="32"/>
    </row>
    <row r="27" spans="2:14" s="15" customFormat="1" ht="16.5" customHeight="1">
      <c r="B27" s="12"/>
      <c r="C27" s="13" t="s">
        <v>126</v>
      </c>
      <c r="D27" s="13"/>
      <c r="E27" s="13"/>
      <c r="F27" s="19">
        <f>SUM(F23:F26)</f>
        <v>5611851.636848027</v>
      </c>
      <c r="G27" s="12"/>
      <c r="H27" s="19">
        <f>SUM(H23:H26)</f>
        <v>2448635.7393592447</v>
      </c>
      <c r="I27" s="12"/>
      <c r="J27" s="19">
        <f>SUM(J23:J26)</f>
        <v>5611851.636848027</v>
      </c>
      <c r="K27" s="12"/>
      <c r="L27" s="19">
        <f>SUM(L23:L26)</f>
        <v>2448635.7393592447</v>
      </c>
      <c r="M27" s="12"/>
      <c r="N27" s="32"/>
    </row>
    <row r="28" spans="2:14" s="15" customFormat="1" ht="15.75">
      <c r="B28" s="12"/>
      <c r="C28" s="13"/>
      <c r="D28" s="13"/>
      <c r="E28" s="13"/>
      <c r="F28" s="14"/>
      <c r="G28" s="12"/>
      <c r="H28" s="14"/>
      <c r="I28" s="12"/>
      <c r="J28" s="14"/>
      <c r="K28" s="12"/>
      <c r="L28" s="14"/>
      <c r="M28" s="12"/>
      <c r="N28" s="32"/>
    </row>
    <row r="29" spans="2:14" s="15" customFormat="1" ht="15.75">
      <c r="B29" s="12"/>
      <c r="C29" s="13" t="s">
        <v>127</v>
      </c>
      <c r="D29" s="13"/>
      <c r="E29" s="13"/>
      <c r="F29" s="32"/>
      <c r="G29" s="12"/>
      <c r="H29" s="32"/>
      <c r="I29" s="12"/>
      <c r="J29" s="32"/>
      <c r="K29" s="12"/>
      <c r="L29" s="32"/>
      <c r="M29" s="12"/>
      <c r="N29" s="32"/>
    </row>
    <row r="30" spans="2:14" s="15" customFormat="1" ht="15.75">
      <c r="B30" s="12"/>
      <c r="C30" s="13" t="s">
        <v>128</v>
      </c>
      <c r="D30" s="13"/>
      <c r="E30" s="13"/>
      <c r="F30" s="32">
        <v>5402758.565648026</v>
      </c>
      <c r="G30" s="12"/>
      <c r="H30" s="32">
        <v>2453722.109359245</v>
      </c>
      <c r="I30" s="12"/>
      <c r="J30" s="32">
        <v>5402758.565648026</v>
      </c>
      <c r="K30" s="12"/>
      <c r="L30" s="32">
        <v>2453722.109359245</v>
      </c>
      <c r="M30" s="12"/>
      <c r="N30" s="32"/>
    </row>
    <row r="31" spans="2:14" s="15" customFormat="1" ht="15.75">
      <c r="B31" s="12"/>
      <c r="C31" s="13" t="s">
        <v>129</v>
      </c>
      <c r="D31" s="13"/>
      <c r="E31" s="13"/>
      <c r="F31" s="32">
        <v>209092.97120000003</v>
      </c>
      <c r="G31" s="12"/>
      <c r="H31" s="66">
        <v>-5086.37</v>
      </c>
      <c r="I31" s="12"/>
      <c r="J31" s="32">
        <v>209092.97120000003</v>
      </c>
      <c r="K31" s="12"/>
      <c r="L31" s="66">
        <v>-5086.37</v>
      </c>
      <c r="M31" s="12"/>
      <c r="N31" s="32"/>
    </row>
    <row r="32" spans="2:14" s="15" customFormat="1" ht="15.75">
      <c r="B32" s="12"/>
      <c r="C32" s="13"/>
      <c r="D32" s="13"/>
      <c r="E32" s="13"/>
      <c r="F32" s="32"/>
      <c r="G32" s="12"/>
      <c r="H32" s="32"/>
      <c r="I32" s="12"/>
      <c r="J32" s="32"/>
      <c r="K32" s="12"/>
      <c r="L32" s="32"/>
      <c r="M32" s="12"/>
      <c r="N32" s="32"/>
    </row>
    <row r="33" spans="2:14" s="15" customFormat="1" ht="15.75">
      <c r="B33" s="12"/>
      <c r="C33" s="13" t="s">
        <v>126</v>
      </c>
      <c r="D33" s="13"/>
      <c r="E33" s="13"/>
      <c r="F33" s="19">
        <f>SUM(F30:F32)</f>
        <v>5611851.536848025</v>
      </c>
      <c r="G33" s="12"/>
      <c r="H33" s="19">
        <f>SUM(H30:H32)</f>
        <v>2448635.7393592447</v>
      </c>
      <c r="I33" s="12"/>
      <c r="J33" s="19">
        <f>SUM(J30:J32)</f>
        <v>5611851.536848025</v>
      </c>
      <c r="K33" s="12"/>
      <c r="L33" s="19">
        <f>SUM(L30:L32)</f>
        <v>2448635.7393592447</v>
      </c>
      <c r="M33" s="12"/>
      <c r="N33" s="32"/>
    </row>
    <row r="34" spans="2:14" s="15" customFormat="1" ht="15.75">
      <c r="B34" s="12"/>
      <c r="C34" s="13"/>
      <c r="D34" s="13"/>
      <c r="E34" s="13"/>
      <c r="F34" s="32"/>
      <c r="G34" s="12"/>
      <c r="H34" s="32"/>
      <c r="I34" s="12"/>
      <c r="J34" s="32"/>
      <c r="K34" s="12"/>
      <c r="L34" s="32"/>
      <c r="M34" s="12"/>
      <c r="N34" s="32"/>
    </row>
    <row r="35" spans="2:14" s="15" customFormat="1" ht="15.75">
      <c r="B35" s="12"/>
      <c r="C35" s="13" t="s">
        <v>26</v>
      </c>
      <c r="D35" s="40">
        <v>3</v>
      </c>
      <c r="E35" s="13"/>
      <c r="F35" s="16">
        <v>8.098825169161069</v>
      </c>
      <c r="G35" s="84"/>
      <c r="H35" s="98">
        <v>3.678170014509343</v>
      </c>
      <c r="I35" s="12"/>
      <c r="J35" s="28">
        <v>8.098825169161069</v>
      </c>
      <c r="K35" s="83"/>
      <c r="L35" s="28">
        <v>3.678170014509343</v>
      </c>
      <c r="M35" s="12"/>
      <c r="N35" s="34"/>
    </row>
    <row r="36" spans="2:14" s="15" customFormat="1" ht="15.75">
      <c r="B36" s="12"/>
      <c r="C36" s="13" t="s">
        <v>27</v>
      </c>
      <c r="D36" s="40">
        <v>3</v>
      </c>
      <c r="E36" s="13"/>
      <c r="F36" s="68">
        <v>0</v>
      </c>
      <c r="G36" s="12"/>
      <c r="H36" s="98">
        <v>0</v>
      </c>
      <c r="I36" s="12"/>
      <c r="J36" s="68">
        <v>0</v>
      </c>
      <c r="K36" s="83"/>
      <c r="L36" s="28">
        <v>0</v>
      </c>
      <c r="M36" s="12"/>
      <c r="N36" s="74"/>
    </row>
    <row r="37" spans="2:14" ht="15">
      <c r="B37" s="3"/>
      <c r="F37" s="6"/>
      <c r="G37" s="3"/>
      <c r="H37" s="6"/>
      <c r="I37" s="3"/>
      <c r="J37" s="6"/>
      <c r="K37" s="3"/>
      <c r="L37" s="6"/>
      <c r="M37" s="3"/>
      <c r="N37" s="35"/>
    </row>
    <row r="38" spans="2:14" ht="15">
      <c r="B38" s="3"/>
      <c r="C38" s="3"/>
      <c r="D38" s="3"/>
      <c r="E38" s="3"/>
      <c r="F38" s="6"/>
      <c r="H38" s="6"/>
      <c r="J38" s="6"/>
      <c r="L38" s="6"/>
      <c r="N38" s="35"/>
    </row>
    <row r="39" spans="3:14" ht="15">
      <c r="C39" s="2" t="s">
        <v>14</v>
      </c>
      <c r="F39" s="6"/>
      <c r="H39" s="6"/>
      <c r="J39" s="6"/>
      <c r="L39" s="6"/>
      <c r="N39" s="35"/>
    </row>
    <row r="40" spans="3:14" ht="15">
      <c r="C40" s="2" t="s">
        <v>115</v>
      </c>
      <c r="F40" s="6"/>
      <c r="H40" s="6"/>
      <c r="J40" s="6"/>
      <c r="L40" s="6"/>
      <c r="N40" s="35"/>
    </row>
    <row r="41" spans="6:12" ht="15">
      <c r="F41" s="6"/>
      <c r="H41" s="6"/>
      <c r="J41" s="6"/>
      <c r="L41" s="6"/>
    </row>
    <row r="42" s="8" customFormat="1" ht="15.75">
      <c r="B42" s="7"/>
    </row>
    <row r="43" spans="2:3" s="8" customFormat="1" ht="15.75">
      <c r="B43" s="7"/>
      <c r="C43" s="23" t="s">
        <v>32</v>
      </c>
    </row>
    <row r="44" s="8" customFormat="1" ht="15">
      <c r="C44" s="8" t="s">
        <v>29</v>
      </c>
    </row>
    <row r="45" spans="2:14" s="8" customFormat="1" ht="15">
      <c r="B45" s="9"/>
      <c r="C45" s="21" t="s">
        <v>30</v>
      </c>
      <c r="D45" s="9"/>
      <c r="E45" s="9"/>
      <c r="F45" s="41">
        <v>82098043.41111612</v>
      </c>
      <c r="H45" s="62">
        <v>32249899.53</v>
      </c>
      <c r="J45" s="41">
        <v>82098043.41111612</v>
      </c>
      <c r="L45" s="41">
        <v>32249899.53</v>
      </c>
      <c r="N45" s="41"/>
    </row>
    <row r="46" spans="2:14" s="8" customFormat="1" ht="15">
      <c r="B46" s="9"/>
      <c r="C46" s="20" t="s">
        <v>31</v>
      </c>
      <c r="F46" s="41">
        <v>7332541.5365693215</v>
      </c>
      <c r="H46" s="62">
        <v>4850680.469740763</v>
      </c>
      <c r="J46" s="41">
        <v>7332541.5365693215</v>
      </c>
      <c r="L46" s="41">
        <v>4850680.469740763</v>
      </c>
      <c r="N46" s="41"/>
    </row>
    <row r="47" spans="2:14" s="8" customFormat="1" ht="15">
      <c r="B47" s="9"/>
      <c r="C47" s="20"/>
      <c r="F47" s="45">
        <f>SUM(F45:F46)</f>
        <v>89430584.94768545</v>
      </c>
      <c r="G47" s="20"/>
      <c r="H47" s="46">
        <f>SUM(H45:H46)</f>
        <v>37100579.999740764</v>
      </c>
      <c r="I47" s="20"/>
      <c r="J47" s="46">
        <f>SUM(J45:J46)</f>
        <v>89430584.94768545</v>
      </c>
      <c r="L47" s="45">
        <f>SUM(L45:L46)</f>
        <v>37100579.999740764</v>
      </c>
      <c r="N47" s="41"/>
    </row>
    <row r="48" spans="2:14" s="8" customFormat="1" ht="15.75">
      <c r="B48" s="9"/>
      <c r="C48" s="20"/>
      <c r="F48" s="70"/>
      <c r="H48" s="70"/>
      <c r="J48" s="70"/>
      <c r="L48" s="70"/>
      <c r="N48" s="70"/>
    </row>
    <row r="49" spans="2:14" s="8" customFormat="1" ht="15.75">
      <c r="B49" s="9"/>
      <c r="C49" s="42" t="s">
        <v>33</v>
      </c>
      <c r="D49" s="9"/>
      <c r="E49" s="9"/>
      <c r="F49" s="21"/>
      <c r="G49" s="20"/>
      <c r="H49" s="93"/>
      <c r="I49" s="20"/>
      <c r="J49" s="21"/>
      <c r="K49" s="20"/>
      <c r="L49" s="21"/>
      <c r="N49" s="21"/>
    </row>
    <row r="50" spans="2:14" s="8" customFormat="1" ht="15.75">
      <c r="B50" s="9"/>
      <c r="C50" s="20" t="s">
        <v>34</v>
      </c>
      <c r="D50" s="7"/>
      <c r="E50" s="7"/>
      <c r="F50" s="24"/>
      <c r="G50" s="20"/>
      <c r="H50" s="93"/>
      <c r="I50" s="20"/>
      <c r="J50" s="24"/>
      <c r="K50" s="20"/>
      <c r="L50" s="24"/>
      <c r="N50" s="24"/>
    </row>
    <row r="51" spans="2:14" s="8" customFormat="1" ht="15.75">
      <c r="B51" s="9"/>
      <c r="C51" s="20" t="s">
        <v>35</v>
      </c>
      <c r="D51" s="7"/>
      <c r="E51" s="7"/>
      <c r="F51" s="44">
        <v>-523.505</v>
      </c>
      <c r="G51" s="20"/>
      <c r="H51" s="62">
        <v>-1363.2275</v>
      </c>
      <c r="I51" s="20"/>
      <c r="J51" s="44">
        <v>-523.505</v>
      </c>
      <c r="K51" s="20"/>
      <c r="L51" s="44">
        <v>-1363.2275</v>
      </c>
      <c r="N51" s="44"/>
    </row>
    <row r="52" spans="2:14" s="8" customFormat="1" ht="15.75">
      <c r="B52" s="9"/>
      <c r="C52" s="20" t="s">
        <v>92</v>
      </c>
      <c r="D52" s="7"/>
      <c r="E52" s="7"/>
      <c r="F52" s="44">
        <v>0</v>
      </c>
      <c r="G52" s="20"/>
      <c r="H52" s="62">
        <v>-488.5</v>
      </c>
      <c r="I52" s="20"/>
      <c r="J52" s="44">
        <v>0</v>
      </c>
      <c r="K52" s="20"/>
      <c r="L52" s="44">
        <v>-488.5</v>
      </c>
      <c r="N52" s="44"/>
    </row>
    <row r="53" spans="2:14" s="8" customFormat="1" ht="15.75">
      <c r="B53" s="9"/>
      <c r="C53" s="23"/>
      <c r="D53" s="7"/>
      <c r="E53" s="7"/>
      <c r="F53" s="43">
        <f>SUM(F51:F52)</f>
        <v>-523.505</v>
      </c>
      <c r="G53" s="20"/>
      <c r="H53" s="43">
        <f>SUM(H51:H52)</f>
        <v>-1851.7275</v>
      </c>
      <c r="I53" s="20"/>
      <c r="J53" s="43">
        <f>SUM(J51:J52)</f>
        <v>-523.505</v>
      </c>
      <c r="K53" s="20"/>
      <c r="L53" s="43">
        <f>SUM(L51:L52)</f>
        <v>-1851.7275</v>
      </c>
      <c r="N53" s="44"/>
    </row>
    <row r="54" spans="2:12" s="8" customFormat="1" ht="15.75">
      <c r="B54" s="9"/>
      <c r="C54" s="23"/>
      <c r="D54" s="7"/>
      <c r="E54" s="7"/>
      <c r="F54" s="24"/>
      <c r="G54" s="20"/>
      <c r="H54" s="24"/>
      <c r="I54" s="20"/>
      <c r="J54" s="24"/>
      <c r="K54" s="20"/>
      <c r="L54" s="24"/>
    </row>
    <row r="55" spans="2:12" s="8" customFormat="1" ht="15.75">
      <c r="B55" s="9"/>
      <c r="C55" s="23" t="s">
        <v>83</v>
      </c>
      <c r="D55" s="7"/>
      <c r="E55" s="7"/>
      <c r="F55" s="24"/>
      <c r="G55" s="20"/>
      <c r="H55" s="24"/>
      <c r="I55" s="20"/>
      <c r="J55" s="24"/>
      <c r="K55" s="20"/>
      <c r="L55" s="24"/>
    </row>
    <row r="56" spans="2:12" s="8" customFormat="1" ht="15.75">
      <c r="B56" s="9"/>
      <c r="C56" s="53" t="s">
        <v>96</v>
      </c>
      <c r="D56" s="59"/>
      <c r="E56" s="59"/>
      <c r="F56" s="32"/>
      <c r="G56" s="47"/>
      <c r="H56" s="32"/>
      <c r="I56" s="47"/>
      <c r="J56" s="32"/>
      <c r="K56" s="47"/>
      <c r="L56" s="32"/>
    </row>
    <row r="57" spans="2:12" s="8" customFormat="1" ht="15.75">
      <c r="B57" s="9"/>
      <c r="C57" s="53" t="s">
        <v>167</v>
      </c>
      <c r="D57" s="59"/>
      <c r="E57" s="59"/>
      <c r="F57" s="32"/>
      <c r="G57" s="47"/>
      <c r="H57" s="32"/>
      <c r="I57" s="47"/>
      <c r="J57" s="32"/>
      <c r="K57" s="47"/>
      <c r="L57" s="32"/>
    </row>
    <row r="58" spans="2:12" s="8" customFormat="1" ht="15.75">
      <c r="B58" s="9"/>
      <c r="C58" s="53" t="s">
        <v>116</v>
      </c>
      <c r="D58" s="59"/>
      <c r="E58" s="59"/>
      <c r="F58" s="32"/>
      <c r="G58" s="47"/>
      <c r="H58" s="32"/>
      <c r="I58" s="47"/>
      <c r="J58" s="32"/>
      <c r="K58" s="47"/>
      <c r="L58" s="32"/>
    </row>
    <row r="59" spans="2:12" s="8" customFormat="1" ht="15.75">
      <c r="B59" s="9"/>
      <c r="C59" s="53"/>
      <c r="D59" s="59"/>
      <c r="E59" s="59"/>
      <c r="F59" s="32"/>
      <c r="G59" s="47"/>
      <c r="H59" s="32"/>
      <c r="I59" s="47"/>
      <c r="J59" s="32"/>
      <c r="K59" s="47"/>
      <c r="L59" s="32"/>
    </row>
    <row r="60" spans="2:12" s="8" customFormat="1" ht="15.75">
      <c r="B60" s="9"/>
      <c r="C60" s="47" t="s">
        <v>117</v>
      </c>
      <c r="D60" s="59"/>
      <c r="E60" s="59"/>
      <c r="F60" s="32"/>
      <c r="G60" s="47"/>
      <c r="H60" s="32"/>
      <c r="I60" s="47"/>
      <c r="J60" s="32"/>
      <c r="K60" s="47"/>
      <c r="L60" s="32"/>
    </row>
    <row r="61" spans="2:12" s="8" customFormat="1" ht="15.75">
      <c r="B61" s="9"/>
      <c r="C61" s="47" t="s">
        <v>119</v>
      </c>
      <c r="D61" s="59"/>
      <c r="E61" s="59"/>
      <c r="F61" s="32"/>
      <c r="G61" s="47"/>
      <c r="H61" s="32"/>
      <c r="I61" s="47"/>
      <c r="J61" s="32"/>
      <c r="K61" s="47"/>
      <c r="L61" s="32"/>
    </row>
    <row r="62" spans="2:12" s="8" customFormat="1" ht="15.75">
      <c r="B62" s="9"/>
      <c r="C62" s="47" t="s">
        <v>118</v>
      </c>
      <c r="D62" s="59"/>
      <c r="E62" s="59"/>
      <c r="F62" s="32"/>
      <c r="G62" s="47"/>
      <c r="H62" s="32"/>
      <c r="I62" s="47"/>
      <c r="J62" s="32"/>
      <c r="K62" s="47"/>
      <c r="L62" s="32"/>
    </row>
    <row r="63" spans="2:12" s="8" customFormat="1" ht="15.75">
      <c r="B63" s="9"/>
      <c r="C63" s="47"/>
      <c r="D63" s="59"/>
      <c r="E63" s="59"/>
      <c r="F63" s="32"/>
      <c r="G63" s="47"/>
      <c r="H63" s="32"/>
      <c r="I63" s="47"/>
      <c r="J63" s="32"/>
      <c r="K63" s="47"/>
      <c r="L63" s="32"/>
    </row>
    <row r="64" spans="2:12" s="8" customFormat="1" ht="15.75">
      <c r="B64" s="9"/>
      <c r="C64" s="7" t="s">
        <v>53</v>
      </c>
      <c r="D64" s="7"/>
      <c r="E64" s="7"/>
      <c r="F64" s="24"/>
      <c r="G64" s="20"/>
      <c r="H64" s="24"/>
      <c r="I64" s="20"/>
      <c r="J64" s="24"/>
      <c r="K64" s="20"/>
      <c r="L64" s="24"/>
    </row>
    <row r="65" spans="2:12" s="8" customFormat="1" ht="15.75">
      <c r="B65" s="9"/>
      <c r="C65" s="20" t="s">
        <v>39</v>
      </c>
      <c r="D65" s="7"/>
      <c r="E65" s="7"/>
      <c r="F65" s="24"/>
      <c r="G65" s="20"/>
      <c r="H65" s="24"/>
      <c r="I65" s="20"/>
      <c r="J65" s="24"/>
      <c r="K65" s="20"/>
      <c r="L65" s="24"/>
    </row>
    <row r="66" spans="2:12" s="8" customFormat="1" ht="15.75">
      <c r="B66" s="9"/>
      <c r="C66" s="20" t="s">
        <v>40</v>
      </c>
      <c r="D66" s="7"/>
      <c r="E66" s="7"/>
      <c r="F66" s="24"/>
      <c r="G66" s="20"/>
      <c r="H66" s="24"/>
      <c r="I66" s="20"/>
      <c r="J66" s="4">
        <v>2006</v>
      </c>
      <c r="K66" s="20"/>
      <c r="L66" s="24"/>
    </row>
    <row r="67" spans="2:12" s="8" customFormat="1" ht="15.75">
      <c r="B67" s="9"/>
      <c r="C67" s="7"/>
      <c r="D67" s="7"/>
      <c r="E67" s="7"/>
      <c r="F67" s="24"/>
      <c r="G67" s="20"/>
      <c r="H67" s="24"/>
      <c r="I67" s="20"/>
      <c r="J67" s="4" t="s">
        <v>102</v>
      </c>
      <c r="K67" s="20"/>
      <c r="L67" s="24"/>
    </row>
    <row r="68" spans="2:12" s="8" customFormat="1" ht="15.75">
      <c r="B68" s="9"/>
      <c r="D68" s="7"/>
      <c r="E68" s="7"/>
      <c r="F68" s="24"/>
      <c r="G68" s="20"/>
      <c r="H68" s="24"/>
      <c r="I68" s="20"/>
      <c r="J68" s="4" t="s">
        <v>11</v>
      </c>
      <c r="K68" s="20"/>
      <c r="L68" s="24"/>
    </row>
    <row r="69" spans="2:12" s="8" customFormat="1" ht="15.75">
      <c r="B69" s="9"/>
      <c r="D69" s="7"/>
      <c r="E69" s="7"/>
      <c r="F69" s="24"/>
      <c r="G69" s="20"/>
      <c r="H69" s="24"/>
      <c r="I69" s="20"/>
      <c r="J69" s="4" t="s">
        <v>12</v>
      </c>
      <c r="K69" s="20"/>
      <c r="L69" s="24"/>
    </row>
    <row r="70" spans="2:12" s="8" customFormat="1" ht="15.75">
      <c r="B70" s="9"/>
      <c r="C70" s="20" t="s">
        <v>41</v>
      </c>
      <c r="D70" s="7"/>
      <c r="E70" s="7"/>
      <c r="F70" s="24"/>
      <c r="G70" s="20"/>
      <c r="H70" s="24"/>
      <c r="I70" s="20"/>
      <c r="J70" s="24"/>
      <c r="K70" s="20"/>
      <c r="L70" s="24"/>
    </row>
    <row r="71" spans="2:12" s="8" customFormat="1" ht="15.75">
      <c r="B71" s="9"/>
      <c r="C71" s="20" t="s">
        <v>42</v>
      </c>
      <c r="D71" s="7"/>
      <c r="E71" s="7"/>
      <c r="F71" s="24"/>
      <c r="G71" s="20"/>
      <c r="H71" s="24"/>
      <c r="I71" s="20"/>
      <c r="J71" s="24"/>
      <c r="K71" s="20"/>
      <c r="L71" s="24"/>
    </row>
    <row r="72" spans="2:12" s="8" customFormat="1" ht="15.75">
      <c r="B72" s="9"/>
      <c r="C72" s="20" t="s">
        <v>43</v>
      </c>
      <c r="D72" s="7"/>
      <c r="E72" s="7"/>
      <c r="F72" s="24"/>
      <c r="G72" s="20"/>
      <c r="H72" s="24"/>
      <c r="I72" s="20"/>
      <c r="J72" s="24"/>
      <c r="K72" s="20"/>
      <c r="L72" s="24"/>
    </row>
    <row r="73" spans="2:12" s="8" customFormat="1" ht="15.75">
      <c r="B73" s="9"/>
      <c r="C73" s="20" t="s">
        <v>44</v>
      </c>
      <c r="D73" s="7"/>
      <c r="E73" s="7"/>
      <c r="F73" s="11"/>
      <c r="H73" s="11"/>
      <c r="J73" s="24"/>
      <c r="K73" s="20"/>
      <c r="L73" s="24"/>
    </row>
    <row r="74" spans="2:12" s="8" customFormat="1" ht="15.75">
      <c r="B74" s="9"/>
      <c r="C74" s="48" t="s">
        <v>45</v>
      </c>
      <c r="D74" s="7"/>
      <c r="E74" s="7"/>
      <c r="F74" s="11"/>
      <c r="H74" s="11"/>
      <c r="J74" s="24">
        <f>741002.49</f>
        <v>741002.49</v>
      </c>
      <c r="K74" s="20"/>
      <c r="L74" s="24"/>
    </row>
    <row r="75" spans="2:12" s="8" customFormat="1" ht="15">
      <c r="B75" s="9"/>
      <c r="C75" s="48" t="s">
        <v>46</v>
      </c>
      <c r="F75" s="11"/>
      <c r="H75" s="11"/>
      <c r="J75" s="24">
        <v>0</v>
      </c>
      <c r="K75" s="20"/>
      <c r="L75" s="24"/>
    </row>
    <row r="76" spans="2:12" s="8" customFormat="1" ht="15.75">
      <c r="B76" s="9"/>
      <c r="C76" s="7"/>
      <c r="F76" s="11"/>
      <c r="H76" s="11"/>
      <c r="J76" s="24"/>
      <c r="K76" s="20"/>
      <c r="L76" s="24"/>
    </row>
    <row r="77" spans="2:12" s="8" customFormat="1" ht="15">
      <c r="B77" s="9"/>
      <c r="C77" s="8" t="s">
        <v>47</v>
      </c>
      <c r="F77" s="11"/>
      <c r="H77" s="11"/>
      <c r="J77" s="24"/>
      <c r="K77" s="20"/>
      <c r="L77" s="24"/>
    </row>
    <row r="78" spans="2:12" s="8" customFormat="1" ht="15.75">
      <c r="B78" s="9"/>
      <c r="C78" s="8" t="s">
        <v>48</v>
      </c>
      <c r="D78" s="7"/>
      <c r="E78" s="7"/>
      <c r="F78" s="11"/>
      <c r="H78" s="11"/>
      <c r="J78" s="24">
        <v>0</v>
      </c>
      <c r="K78" s="20"/>
      <c r="L78" s="24"/>
    </row>
    <row r="79" spans="2:12" s="8" customFormat="1" ht="15.75">
      <c r="B79" s="9"/>
      <c r="D79" s="7"/>
      <c r="E79" s="7"/>
      <c r="F79" s="11"/>
      <c r="H79" s="11"/>
      <c r="J79" s="24"/>
      <c r="K79" s="20"/>
      <c r="L79" s="24"/>
    </row>
    <row r="80" spans="2:12" s="8" customFormat="1" ht="15.75">
      <c r="B80" s="9"/>
      <c r="C80" s="7"/>
      <c r="D80" s="7"/>
      <c r="E80" s="7"/>
      <c r="F80" s="11"/>
      <c r="H80" s="11"/>
      <c r="J80" s="24"/>
      <c r="K80" s="20"/>
      <c r="L80" s="24"/>
    </row>
    <row r="81" spans="2:12" s="8" customFormat="1" ht="15.75">
      <c r="B81" s="9"/>
      <c r="C81" s="20" t="s">
        <v>49</v>
      </c>
      <c r="D81" s="7"/>
      <c r="E81" s="7"/>
      <c r="F81" s="11"/>
      <c r="H81" s="11"/>
      <c r="J81" s="24"/>
      <c r="K81" s="20"/>
      <c r="L81" s="24"/>
    </row>
    <row r="82" spans="2:12" s="8" customFormat="1" ht="15.75">
      <c r="B82" s="9"/>
      <c r="C82" s="20" t="s">
        <v>50</v>
      </c>
      <c r="D82" s="7"/>
      <c r="E82" s="7"/>
      <c r="F82" s="11"/>
      <c r="H82" s="11"/>
      <c r="J82" s="24">
        <f>30600</f>
        <v>30600</v>
      </c>
      <c r="K82" s="20"/>
      <c r="L82" s="24"/>
    </row>
    <row r="83" spans="2:12" s="8" customFormat="1" ht="15.75">
      <c r="B83" s="9"/>
      <c r="C83" s="20"/>
      <c r="D83" s="7"/>
      <c r="E83" s="7"/>
      <c r="F83" s="11"/>
      <c r="H83" s="11"/>
      <c r="J83" s="24"/>
      <c r="K83" s="20"/>
      <c r="L83" s="24"/>
    </row>
    <row r="84" spans="2:12" s="8" customFormat="1" ht="15.75">
      <c r="B84" s="9"/>
      <c r="C84" s="20" t="s">
        <v>51</v>
      </c>
      <c r="D84" s="7"/>
      <c r="E84" s="7"/>
      <c r="F84" s="11"/>
      <c r="H84" s="11"/>
      <c r="J84" s="24">
        <v>105000</v>
      </c>
      <c r="K84" s="20"/>
      <c r="L84" s="24"/>
    </row>
    <row r="85" spans="2:12" s="8" customFormat="1" ht="15.75">
      <c r="B85" s="9"/>
      <c r="C85" s="20"/>
      <c r="D85" s="7"/>
      <c r="E85" s="7"/>
      <c r="F85" s="11"/>
      <c r="H85" s="11"/>
      <c r="J85" s="24"/>
      <c r="K85" s="20"/>
      <c r="L85" s="24"/>
    </row>
    <row r="86" spans="2:12" s="8" customFormat="1" ht="15.75">
      <c r="B86" s="9"/>
      <c r="C86" s="20" t="s">
        <v>52</v>
      </c>
      <c r="D86" s="7"/>
      <c r="E86" s="7"/>
      <c r="F86" s="11"/>
      <c r="H86" s="11"/>
      <c r="J86" s="24">
        <f>66400.08+14135.23</f>
        <v>80535.31</v>
      </c>
      <c r="K86" s="20"/>
      <c r="L86" s="24"/>
    </row>
    <row r="87" spans="2:12" s="8" customFormat="1" ht="15">
      <c r="B87" s="9"/>
      <c r="C87" s="20"/>
      <c r="D87" s="20"/>
      <c r="E87" s="20"/>
      <c r="F87" s="49"/>
      <c r="G87" s="20"/>
      <c r="H87" s="49"/>
      <c r="I87" s="20"/>
      <c r="J87" s="24"/>
      <c r="K87" s="20"/>
      <c r="L87" s="24"/>
    </row>
    <row r="88" spans="2:12" s="8" customFormat="1" ht="15">
      <c r="B88" s="9"/>
      <c r="C88" s="20" t="s">
        <v>111</v>
      </c>
      <c r="D88" s="20"/>
      <c r="E88" s="20"/>
      <c r="F88" s="49"/>
      <c r="G88" s="20"/>
      <c r="H88" s="49"/>
      <c r="I88" s="20"/>
      <c r="J88" s="24">
        <f>519.8</f>
        <v>519.8</v>
      </c>
      <c r="K88" s="20"/>
      <c r="L88" s="24"/>
    </row>
    <row r="89" spans="2:12" s="8" customFormat="1" ht="15">
      <c r="B89" s="9"/>
      <c r="C89" s="20"/>
      <c r="D89" s="20"/>
      <c r="E89" s="20"/>
      <c r="F89" s="49"/>
      <c r="G89" s="20"/>
      <c r="H89" s="49"/>
      <c r="I89" s="20"/>
      <c r="J89" s="24"/>
      <c r="K89" s="20"/>
      <c r="L89" s="24"/>
    </row>
    <row r="90" spans="2:12" s="8" customFormat="1" ht="15">
      <c r="B90" s="9"/>
      <c r="C90" s="20" t="s">
        <v>97</v>
      </c>
      <c r="D90" s="20"/>
      <c r="E90" s="20"/>
      <c r="F90" s="49"/>
      <c r="G90" s="20"/>
      <c r="H90" s="49"/>
      <c r="I90" s="20"/>
      <c r="J90" s="24">
        <v>9000</v>
      </c>
      <c r="K90" s="20"/>
      <c r="L90" s="24"/>
    </row>
    <row r="91" spans="2:12" s="8" customFormat="1" ht="15">
      <c r="B91" s="9"/>
      <c r="C91" s="20"/>
      <c r="D91" s="20"/>
      <c r="E91" s="20"/>
      <c r="F91" s="49"/>
      <c r="G91" s="20"/>
      <c r="H91" s="49"/>
      <c r="I91" s="20"/>
      <c r="J91" s="24"/>
      <c r="K91" s="20"/>
      <c r="L91" s="24"/>
    </row>
    <row r="92" spans="2:12" s="8" customFormat="1" ht="15">
      <c r="B92" s="9"/>
      <c r="C92" s="20"/>
      <c r="D92" s="20"/>
      <c r="E92" s="20"/>
      <c r="F92" s="49"/>
      <c r="G92" s="20"/>
      <c r="H92" s="49"/>
      <c r="I92" s="20"/>
      <c r="J92" s="24"/>
      <c r="K92" s="20"/>
      <c r="L92" s="24"/>
    </row>
    <row r="93" spans="2:12" s="8" customFormat="1" ht="15">
      <c r="B93" s="9"/>
      <c r="C93" s="20"/>
      <c r="D93" s="20"/>
      <c r="E93" s="20"/>
      <c r="F93" s="49"/>
      <c r="G93" s="20"/>
      <c r="H93" s="49"/>
      <c r="I93" s="20"/>
      <c r="J93" s="24"/>
      <c r="K93" s="20"/>
      <c r="L93" s="24"/>
    </row>
    <row r="94" spans="2:12" s="8" customFormat="1" ht="15">
      <c r="B94" s="9"/>
      <c r="C94" s="20"/>
      <c r="D94" s="20"/>
      <c r="E94" s="20"/>
      <c r="F94" s="49"/>
      <c r="G94" s="20"/>
      <c r="H94" s="49"/>
      <c r="I94" s="20"/>
      <c r="J94" s="24"/>
      <c r="K94" s="20"/>
      <c r="L94" s="24"/>
    </row>
    <row r="95" spans="2:12" s="8" customFormat="1" ht="15">
      <c r="B95" s="9"/>
      <c r="C95" s="20"/>
      <c r="D95" s="20"/>
      <c r="E95" s="20"/>
      <c r="F95" s="49"/>
      <c r="G95" s="20"/>
      <c r="H95" s="49"/>
      <c r="I95" s="20"/>
      <c r="J95" s="24"/>
      <c r="K95" s="20"/>
      <c r="L95" s="24"/>
    </row>
    <row r="96" spans="2:12" s="8" customFormat="1" ht="15">
      <c r="B96" s="9"/>
      <c r="C96" s="20"/>
      <c r="D96" s="20"/>
      <c r="E96" s="20"/>
      <c r="F96" s="49"/>
      <c r="G96" s="20"/>
      <c r="H96" s="49"/>
      <c r="I96" s="20"/>
      <c r="J96" s="24"/>
      <c r="K96" s="20"/>
      <c r="L96" s="24"/>
    </row>
    <row r="97" spans="2:12" s="8" customFormat="1" ht="15">
      <c r="B97" s="9"/>
      <c r="C97" s="20"/>
      <c r="D97" s="20"/>
      <c r="E97" s="20"/>
      <c r="F97" s="49"/>
      <c r="G97" s="20"/>
      <c r="H97" s="49"/>
      <c r="I97" s="20"/>
      <c r="J97" s="24"/>
      <c r="K97" s="20"/>
      <c r="L97" s="24"/>
    </row>
    <row r="98" spans="2:12" s="8" customFormat="1" ht="15">
      <c r="B98" s="9"/>
      <c r="C98" s="20"/>
      <c r="D98" s="20"/>
      <c r="E98" s="20"/>
      <c r="F98" s="49"/>
      <c r="G98" s="20"/>
      <c r="H98" s="49"/>
      <c r="I98" s="20"/>
      <c r="J98" s="24"/>
      <c r="K98" s="20"/>
      <c r="L98" s="24"/>
    </row>
    <row r="99" spans="2:12" s="8" customFormat="1" ht="15">
      <c r="B99" s="9"/>
      <c r="C99" s="50"/>
      <c r="D99" s="50"/>
      <c r="E99" s="50"/>
      <c r="F99" s="49"/>
      <c r="G99" s="20"/>
      <c r="H99" s="49"/>
      <c r="I99" s="20"/>
      <c r="J99" s="24"/>
      <c r="K99" s="20"/>
      <c r="L99" s="24"/>
    </row>
    <row r="100" spans="2:12" s="8" customFormat="1" ht="15">
      <c r="B100" s="9"/>
      <c r="C100" s="20"/>
      <c r="D100" s="20"/>
      <c r="E100" s="20"/>
      <c r="F100" s="49"/>
      <c r="G100" s="20"/>
      <c r="H100" s="49"/>
      <c r="I100" s="20"/>
      <c r="J100" s="49"/>
      <c r="K100" s="20"/>
      <c r="L100" s="49"/>
    </row>
    <row r="101" spans="2:12" s="8" customFormat="1" ht="15">
      <c r="B101" s="9"/>
      <c r="C101" s="50"/>
      <c r="D101" s="50"/>
      <c r="E101" s="50"/>
      <c r="F101" s="49"/>
      <c r="G101" s="20"/>
      <c r="H101" s="49"/>
      <c r="I101" s="20"/>
      <c r="J101" s="49"/>
      <c r="K101" s="20"/>
      <c r="L101" s="49"/>
    </row>
    <row r="102" spans="3:12" s="8" customFormat="1" ht="15">
      <c r="C102" s="20"/>
      <c r="D102" s="20"/>
      <c r="E102" s="20"/>
      <c r="F102" s="49"/>
      <c r="G102" s="20"/>
      <c r="H102" s="49"/>
      <c r="I102" s="20"/>
      <c r="J102" s="49"/>
      <c r="K102" s="20"/>
      <c r="L102" s="49"/>
    </row>
    <row r="103" spans="3:12" s="8" customFormat="1" ht="15">
      <c r="C103" s="20"/>
      <c r="D103" s="20"/>
      <c r="E103" s="20"/>
      <c r="F103" s="49"/>
      <c r="G103" s="20"/>
      <c r="H103" s="49"/>
      <c r="I103" s="20"/>
      <c r="J103" s="49"/>
      <c r="K103" s="20"/>
      <c r="L103" s="49"/>
    </row>
    <row r="104" spans="3:12" s="8" customFormat="1" ht="15">
      <c r="C104" s="20"/>
      <c r="D104" s="20"/>
      <c r="E104" s="20"/>
      <c r="F104" s="49"/>
      <c r="G104" s="20"/>
      <c r="H104" s="49"/>
      <c r="I104" s="20"/>
      <c r="J104" s="49"/>
      <c r="K104" s="20"/>
      <c r="L104" s="49"/>
    </row>
    <row r="105" spans="3:12" ht="15">
      <c r="C105" s="15"/>
      <c r="D105" s="15"/>
      <c r="E105" s="15"/>
      <c r="F105" s="51"/>
      <c r="G105" s="15"/>
      <c r="H105" s="51"/>
      <c r="I105" s="15"/>
      <c r="J105" s="51"/>
      <c r="K105" s="15"/>
      <c r="L105" s="51"/>
    </row>
    <row r="106" spans="3:12" ht="15">
      <c r="C106" s="15"/>
      <c r="D106" s="15"/>
      <c r="E106" s="15"/>
      <c r="F106" s="51"/>
      <c r="G106" s="15"/>
      <c r="H106" s="51"/>
      <c r="I106" s="15"/>
      <c r="J106" s="51"/>
      <c r="K106" s="15"/>
      <c r="L106" s="51"/>
    </row>
    <row r="107" spans="3:12" ht="15">
      <c r="C107" s="15"/>
      <c r="D107" s="15"/>
      <c r="E107" s="15"/>
      <c r="F107" s="51"/>
      <c r="G107" s="15"/>
      <c r="H107" s="51"/>
      <c r="I107" s="15"/>
      <c r="J107" s="51"/>
      <c r="K107" s="15"/>
      <c r="L107" s="51"/>
    </row>
    <row r="108" spans="3:12" ht="15">
      <c r="C108" s="15"/>
      <c r="D108" s="15"/>
      <c r="E108" s="15"/>
      <c r="F108" s="51"/>
      <c r="G108" s="15"/>
      <c r="H108" s="51"/>
      <c r="I108" s="15"/>
      <c r="J108" s="51"/>
      <c r="K108" s="15"/>
      <c r="L108" s="51"/>
    </row>
    <row r="109" spans="6:12" ht="15">
      <c r="F109" s="6"/>
      <c r="H109" s="6"/>
      <c r="J109" s="6"/>
      <c r="L109" s="6"/>
    </row>
    <row r="110" spans="6:12" ht="15">
      <c r="F110" s="6"/>
      <c r="H110" s="6"/>
      <c r="J110" s="6"/>
      <c r="L110" s="6"/>
    </row>
    <row r="111" spans="6:12" ht="15">
      <c r="F111" s="6"/>
      <c r="H111" s="6"/>
      <c r="J111" s="6"/>
      <c r="L111" s="6"/>
    </row>
    <row r="112" spans="6:12" ht="15">
      <c r="F112" s="6"/>
      <c r="H112" s="6"/>
      <c r="J112" s="6"/>
      <c r="L112" s="6"/>
    </row>
    <row r="113" spans="6:12" ht="15">
      <c r="F113" s="6"/>
      <c r="H113" s="6"/>
      <c r="J113" s="6"/>
      <c r="L113" s="6"/>
    </row>
    <row r="114" spans="6:12" ht="15">
      <c r="F114" s="6"/>
      <c r="H114" s="6"/>
      <c r="J114" s="6"/>
      <c r="L114" s="6"/>
    </row>
    <row r="115" spans="6:12" ht="15">
      <c r="F115" s="6"/>
      <c r="H115" s="6"/>
      <c r="J115" s="6"/>
      <c r="L115" s="6"/>
    </row>
    <row r="116" spans="6:12" ht="15">
      <c r="F116" s="6"/>
      <c r="H116" s="6"/>
      <c r="J116" s="6"/>
      <c r="L116" s="6"/>
    </row>
    <row r="117" spans="6:12" ht="15">
      <c r="F117" s="6"/>
      <c r="H117" s="6"/>
      <c r="J117" s="6"/>
      <c r="L117" s="6"/>
    </row>
    <row r="118" spans="6:12" ht="15">
      <c r="F118" s="6"/>
      <c r="H118" s="6"/>
      <c r="J118" s="6"/>
      <c r="L118" s="6"/>
    </row>
    <row r="119" spans="6:12" ht="15">
      <c r="F119" s="6"/>
      <c r="H119" s="6"/>
      <c r="J119" s="6"/>
      <c r="L119" s="6"/>
    </row>
    <row r="120" spans="6:12" ht="15">
      <c r="F120" s="6"/>
      <c r="H120" s="6"/>
      <c r="J120" s="6"/>
      <c r="L120" s="6"/>
    </row>
    <row r="121" spans="6:12" ht="15">
      <c r="F121" s="6"/>
      <c r="H121" s="6"/>
      <c r="J121" s="6"/>
      <c r="L121" s="6"/>
    </row>
    <row r="122" spans="6:12" ht="15">
      <c r="F122" s="6"/>
      <c r="H122" s="6"/>
      <c r="J122" s="6"/>
      <c r="L122" s="6"/>
    </row>
    <row r="123" spans="6:12" ht="15">
      <c r="F123" s="6"/>
      <c r="H123" s="6"/>
      <c r="J123" s="6"/>
      <c r="L123" s="6"/>
    </row>
    <row r="124" spans="6:12" ht="15">
      <c r="F124" s="6"/>
      <c r="H124" s="6"/>
      <c r="J124" s="6"/>
      <c r="L124" s="6"/>
    </row>
  </sheetData>
  <printOptions/>
  <pageMargins left="0.75" right="0.75" top="1" bottom="1" header="0.5" footer="0.5"/>
  <pageSetup horizontalDpi="600" verticalDpi="600" orientation="portrait" scale="64" r:id="rId1"/>
  <rowBreaks count="1" manualBreakCount="1">
    <brk id="53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319"/>
  <sheetViews>
    <sheetView zoomScale="75" zoomScaleNormal="75" zoomScaleSheetLayoutView="100" workbookViewId="0" topLeftCell="A1">
      <selection activeCell="D42" sqref="D42"/>
    </sheetView>
  </sheetViews>
  <sheetFormatPr defaultColWidth="9.140625" defaultRowHeight="12.75"/>
  <cols>
    <col min="1" max="1" width="3.00390625" style="100" customWidth="1"/>
    <col min="2" max="2" width="9.00390625" style="100" customWidth="1"/>
    <col min="3" max="3" width="9.140625" style="100" customWidth="1"/>
    <col min="4" max="4" width="14.00390625" style="100" customWidth="1"/>
    <col min="5" max="6" width="9.140625" style="100" customWidth="1"/>
    <col min="7" max="7" width="16.8515625" style="100" customWidth="1"/>
    <col min="8" max="8" width="4.7109375" style="109" customWidth="1"/>
    <col min="9" max="10" width="16.8515625" style="109" customWidth="1"/>
    <col min="11" max="11" width="13.57421875" style="109" customWidth="1"/>
    <col min="12" max="12" width="16.8515625" style="109" customWidth="1"/>
    <col min="13" max="13" width="13.00390625" style="109" customWidth="1"/>
    <col min="14" max="14" width="12.7109375" style="109" customWidth="1"/>
    <col min="15" max="15" width="13.00390625" style="109" customWidth="1"/>
    <col min="16" max="16" width="12.28125" style="109" customWidth="1"/>
    <col min="17" max="17" width="13.8515625" style="109" customWidth="1"/>
    <col min="18" max="18" width="12.8515625" style="109" customWidth="1"/>
    <col min="19" max="19" width="13.7109375" style="109" customWidth="1"/>
    <col min="20" max="20" width="16.8515625" style="109" customWidth="1"/>
    <col min="21" max="21" width="14.140625" style="109" customWidth="1"/>
    <col min="22" max="23" width="16.8515625" style="109" customWidth="1"/>
    <col min="24" max="24" width="14.28125" style="109" customWidth="1"/>
    <col min="25" max="25" width="15.8515625" style="109" customWidth="1"/>
    <col min="26" max="16384" width="9.140625" style="100" customWidth="1"/>
  </cols>
  <sheetData>
    <row r="1" spans="2:5" s="2" customFormat="1" ht="15.75">
      <c r="B1" s="1" t="s">
        <v>0</v>
      </c>
      <c r="E1" s="39"/>
    </row>
    <row r="2" spans="2:5" s="2" customFormat="1" ht="15.75">
      <c r="B2" s="1" t="s">
        <v>120</v>
      </c>
      <c r="E2" s="39"/>
    </row>
    <row r="3" spans="2:5" s="2" customFormat="1" ht="15">
      <c r="B3" s="60" t="s">
        <v>84</v>
      </c>
      <c r="E3" s="39"/>
    </row>
    <row r="4" spans="3:13" s="2" customFormat="1" ht="15.75">
      <c r="C4" s="3"/>
      <c r="E4" s="39"/>
      <c r="G4" s="4" t="s">
        <v>13</v>
      </c>
      <c r="I4" s="4" t="s">
        <v>13</v>
      </c>
      <c r="J4" s="4"/>
      <c r="K4" s="3"/>
      <c r="L4" s="4"/>
      <c r="M4" s="3"/>
    </row>
    <row r="5" spans="3:13" s="2" customFormat="1" ht="15.75">
      <c r="C5" s="3"/>
      <c r="E5" s="39"/>
      <c r="G5" s="18" t="s">
        <v>122</v>
      </c>
      <c r="I5" s="18" t="s">
        <v>121</v>
      </c>
      <c r="J5" s="4"/>
      <c r="K5" s="3"/>
      <c r="L5" s="4"/>
      <c r="M5" s="3"/>
    </row>
    <row r="6" spans="2:23" ht="15">
      <c r="B6" s="99" t="s">
        <v>130</v>
      </c>
      <c r="G6" s="126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2:7" ht="12.75" customHeight="1">
      <c r="B7" s="99" t="s">
        <v>131</v>
      </c>
      <c r="F7" s="109"/>
      <c r="G7" s="109"/>
    </row>
    <row r="8" spans="6:7" ht="9" customHeight="1">
      <c r="F8" s="109"/>
      <c r="G8" s="109"/>
    </row>
    <row r="9" spans="2:25" ht="15" customHeight="1">
      <c r="B9" s="100" t="s">
        <v>132</v>
      </c>
      <c r="F9" s="109"/>
      <c r="G9" s="104">
        <v>36871269.71247631</v>
      </c>
      <c r="H9" s="104"/>
      <c r="I9" s="104">
        <f>35418056</f>
        <v>35418056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25"/>
      <c r="Y9" s="125"/>
    </row>
    <row r="10" spans="2:25" ht="15" customHeight="1">
      <c r="B10" s="100" t="s">
        <v>160</v>
      </c>
      <c r="F10" s="109"/>
      <c r="G10" s="104">
        <v>3744604.693670676</v>
      </c>
      <c r="H10" s="104"/>
      <c r="I10" s="104">
        <f>3744605</f>
        <v>3744605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25"/>
      <c r="Y10" s="125"/>
    </row>
    <row r="11" spans="2:25" ht="15" customHeight="1">
      <c r="B11" s="100" t="s">
        <v>161</v>
      </c>
      <c r="F11" s="109"/>
      <c r="G11" s="104">
        <v>3652572.114146685</v>
      </c>
      <c r="H11" s="104"/>
      <c r="I11" s="104">
        <f>2293598</f>
        <v>2293598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25"/>
      <c r="Y11" s="125"/>
    </row>
    <row r="12" spans="2:25" ht="15" customHeight="1">
      <c r="B12" s="100" t="s">
        <v>36</v>
      </c>
      <c r="F12" s="109"/>
      <c r="G12" s="104">
        <v>24200000</v>
      </c>
      <c r="H12" s="104"/>
      <c r="I12" s="104">
        <f>24200000</f>
        <v>24200000</v>
      </c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25"/>
      <c r="Y12" s="125"/>
    </row>
    <row r="13" spans="2:25" ht="15" customHeight="1">
      <c r="B13" s="100" t="s">
        <v>133</v>
      </c>
      <c r="F13" s="109"/>
      <c r="G13" s="104">
        <v>62596.14</v>
      </c>
      <c r="H13" s="104"/>
      <c r="I13" s="104">
        <f>63120</f>
        <v>63120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25"/>
      <c r="Y13" s="125"/>
    </row>
    <row r="14" spans="2:25" ht="15" customHeight="1">
      <c r="B14" s="101" t="s">
        <v>37</v>
      </c>
      <c r="F14" s="109"/>
      <c r="G14" s="104">
        <v>-28407817.141</v>
      </c>
      <c r="H14" s="104"/>
      <c r="I14" s="104">
        <f>-28407817</f>
        <v>-28407817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25"/>
      <c r="Y14" s="125"/>
    </row>
    <row r="15" spans="2:25" ht="15" customHeight="1">
      <c r="B15" s="100" t="s">
        <v>38</v>
      </c>
      <c r="F15" s="109"/>
      <c r="G15" s="104">
        <v>4615500</v>
      </c>
      <c r="H15" s="104"/>
      <c r="I15" s="104">
        <f>68000+4547500</f>
        <v>4615500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25"/>
      <c r="Y15" s="125"/>
    </row>
    <row r="16" spans="6:25" ht="6" customHeight="1">
      <c r="F16" s="109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25"/>
      <c r="Y16" s="125"/>
    </row>
    <row r="17" spans="6:25" ht="15.75" customHeight="1">
      <c r="F17" s="109"/>
      <c r="G17" s="102">
        <f>SUM(G9:G16)</f>
        <v>44738725.51929368</v>
      </c>
      <c r="H17" s="104"/>
      <c r="I17" s="102">
        <f>SUM(I9:I16)</f>
        <v>41927062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6:25" ht="9" customHeight="1">
      <c r="F18" s="109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25"/>
      <c r="Y18" s="125"/>
    </row>
    <row r="19" spans="2:25" ht="15">
      <c r="B19" s="99" t="s">
        <v>134</v>
      </c>
      <c r="F19" s="109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25"/>
      <c r="Y19" s="125"/>
    </row>
    <row r="20" spans="6:25" ht="9" customHeight="1">
      <c r="F20" s="109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25"/>
      <c r="Y20" s="125"/>
    </row>
    <row r="21" spans="2:25" ht="15" customHeight="1">
      <c r="B21" s="100" t="s">
        <v>135</v>
      </c>
      <c r="F21" s="109"/>
      <c r="G21" s="104">
        <v>12290708.950000001</v>
      </c>
      <c r="H21" s="104"/>
      <c r="I21" s="104">
        <f>15513481</f>
        <v>15513481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25"/>
      <c r="Y21" s="125"/>
    </row>
    <row r="22" spans="2:25" ht="15" customHeight="1">
      <c r="B22" s="100" t="s">
        <v>136</v>
      </c>
      <c r="F22" s="109"/>
      <c r="G22" s="104">
        <v>1628132.71</v>
      </c>
      <c r="H22" s="104"/>
      <c r="I22" s="104">
        <f>1642492</f>
        <v>1642492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25"/>
      <c r="Y22" s="125"/>
    </row>
    <row r="23" spans="2:25" ht="15" customHeight="1">
      <c r="B23" s="100" t="s">
        <v>155</v>
      </c>
      <c r="F23" s="109"/>
      <c r="G23" s="104">
        <v>214680072.93411034</v>
      </c>
      <c r="H23" s="104"/>
      <c r="I23" s="104">
        <f>156200474</f>
        <v>156200474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25"/>
      <c r="Y23" s="125"/>
    </row>
    <row r="24" spans="2:25" ht="15" customHeight="1">
      <c r="B24" s="101" t="s">
        <v>137</v>
      </c>
      <c r="F24" s="109"/>
      <c r="G24" s="104">
        <v>8303089.380000001</v>
      </c>
      <c r="H24" s="104"/>
      <c r="I24" s="104">
        <f>2850925+30827</f>
        <v>2881752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25"/>
      <c r="Y24" s="125"/>
    </row>
    <row r="25" spans="2:25" ht="15" customHeight="1">
      <c r="B25" s="101" t="s">
        <v>156</v>
      </c>
      <c r="F25" s="109"/>
      <c r="G25" s="104">
        <v>138551829.1110666</v>
      </c>
      <c r="H25" s="104"/>
      <c r="I25" s="104">
        <f>154096042</f>
        <v>154096042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25"/>
      <c r="Y25" s="125"/>
    </row>
    <row r="26" spans="6:25" ht="6" customHeight="1">
      <c r="F26" s="109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25"/>
      <c r="Y26" s="125"/>
    </row>
    <row r="27" spans="6:25" ht="15.75" customHeight="1">
      <c r="F27" s="109"/>
      <c r="G27" s="102">
        <f>SUM(G21:G25)</f>
        <v>375453833.08517694</v>
      </c>
      <c r="H27" s="104"/>
      <c r="I27" s="102">
        <f>SUM(I21:I25)</f>
        <v>330334241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6:25" ht="6.75" customHeight="1">
      <c r="F28" s="109"/>
      <c r="G28" s="103"/>
      <c r="H28" s="104"/>
      <c r="I28" s="103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25"/>
      <c r="Y28" s="125"/>
    </row>
    <row r="29" spans="2:25" ht="18" customHeight="1" thickBot="1">
      <c r="B29" s="99" t="s">
        <v>138</v>
      </c>
      <c r="F29" s="109"/>
      <c r="G29" s="105">
        <f>G17+G27</f>
        <v>420192558.6044706</v>
      </c>
      <c r="H29" s="104"/>
      <c r="I29" s="105">
        <f>I17+I27</f>
        <v>372261303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6:25" ht="15" thickTop="1">
      <c r="F30" s="109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25"/>
      <c r="Y30" s="125"/>
    </row>
    <row r="31" spans="2:25" ht="15">
      <c r="B31" s="99" t="s">
        <v>139</v>
      </c>
      <c r="F31" s="109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25"/>
      <c r="Y31" s="125"/>
    </row>
    <row r="32" spans="6:25" ht="9" customHeight="1">
      <c r="F32" s="109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25"/>
      <c r="Y32" s="125"/>
    </row>
    <row r="33" spans="2:25" ht="15">
      <c r="B33" s="99" t="s">
        <v>140</v>
      </c>
      <c r="F33" s="109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25"/>
      <c r="Y33" s="125"/>
    </row>
    <row r="34" spans="2:25" ht="15" customHeight="1">
      <c r="B34" s="100" t="s">
        <v>141</v>
      </c>
      <c r="F34" s="109"/>
      <c r="G34" s="104">
        <v>66710399.69906083</v>
      </c>
      <c r="H34" s="104"/>
      <c r="I34" s="104">
        <v>66710400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25"/>
      <c r="Y34" s="125"/>
    </row>
    <row r="35" spans="2:25" ht="15" customHeight="1">
      <c r="B35" s="100" t="s">
        <v>142</v>
      </c>
      <c r="F35" s="109"/>
      <c r="G35" s="104">
        <v>2180249.68</v>
      </c>
      <c r="H35" s="104"/>
      <c r="I35" s="104">
        <v>2180250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25"/>
      <c r="Y35" s="125"/>
    </row>
    <row r="36" spans="2:25" ht="15" customHeight="1">
      <c r="B36" s="100" t="s">
        <v>143</v>
      </c>
      <c r="F36" s="109"/>
      <c r="G36" s="104">
        <v>384810.18805402145</v>
      </c>
      <c r="H36" s="104"/>
      <c r="I36" s="104">
        <f>-10461</f>
        <v>-10461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25"/>
      <c r="Y36" s="125"/>
    </row>
    <row r="37" spans="2:25" ht="15" customHeight="1">
      <c r="B37" s="100" t="s">
        <v>157</v>
      </c>
      <c r="F37" s="109"/>
      <c r="G37" s="103">
        <v>57482856.938301355</v>
      </c>
      <c r="H37" s="104"/>
      <c r="I37" s="103">
        <f>45077208+7002890</f>
        <v>52080098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25"/>
      <c r="Y37" s="125"/>
    </row>
    <row r="38" spans="6:25" ht="15.75" customHeight="1">
      <c r="F38" s="109"/>
      <c r="G38" s="104">
        <f>SUM(G34:G37)</f>
        <v>126758316.50541621</v>
      </c>
      <c r="H38" s="104"/>
      <c r="I38" s="104">
        <f>SUM(I34:I37)</f>
        <v>120960287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6:25" ht="6" customHeight="1">
      <c r="F39" s="109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2:25" ht="15" customHeight="1">
      <c r="B40" s="99" t="s">
        <v>144</v>
      </c>
      <c r="F40" s="109"/>
      <c r="G40" s="104">
        <v>2733447.1272000005</v>
      </c>
      <c r="H40" s="104"/>
      <c r="I40" s="104">
        <f>2524354</f>
        <v>2524354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25"/>
      <c r="Y40" s="125"/>
    </row>
    <row r="41" spans="6:25" ht="6" customHeight="1">
      <c r="F41" s="109"/>
      <c r="G41" s="103"/>
      <c r="H41" s="104"/>
      <c r="I41" s="103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25"/>
      <c r="Y41" s="125"/>
    </row>
    <row r="42" spans="2:25" ht="15.75" customHeight="1">
      <c r="B42" s="99" t="s">
        <v>145</v>
      </c>
      <c r="F42" s="109"/>
      <c r="G42" s="104">
        <f>SUM(G38:G41)</f>
        <v>129491763.63261622</v>
      </c>
      <c r="H42" s="104"/>
      <c r="I42" s="104">
        <f>SUM(I38:I41)</f>
        <v>123484641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6:25" ht="14.25">
      <c r="F43" s="109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25"/>
      <c r="Y43" s="125"/>
    </row>
    <row r="44" spans="2:25" ht="15">
      <c r="B44" s="99" t="s">
        <v>146</v>
      </c>
      <c r="F44" s="109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25"/>
      <c r="Y44" s="125"/>
    </row>
    <row r="45" spans="6:25" ht="9" customHeight="1">
      <c r="F45" s="109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25"/>
      <c r="Y45" s="125"/>
    </row>
    <row r="46" spans="2:25" ht="15" customHeight="1">
      <c r="B46" s="100" t="s">
        <v>147</v>
      </c>
      <c r="F46" s="109"/>
      <c r="G46" s="104">
        <v>51119835.20999999</v>
      </c>
      <c r="H46" s="104"/>
      <c r="I46" s="104">
        <f>50582645</f>
        <v>50582645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25"/>
      <c r="Y46" s="125"/>
    </row>
    <row r="47" spans="2:25" ht="15" customHeight="1">
      <c r="B47" s="100" t="s">
        <v>148</v>
      </c>
      <c r="F47" s="109"/>
      <c r="G47" s="104">
        <v>4527042.692986557</v>
      </c>
      <c r="H47" s="104"/>
      <c r="I47" s="104">
        <f>3981991</f>
        <v>3981991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25"/>
      <c r="Y47" s="125"/>
    </row>
    <row r="48" spans="6:25" ht="6" customHeight="1">
      <c r="F48" s="109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25"/>
      <c r="Y48" s="125"/>
    </row>
    <row r="49" spans="2:25" ht="15.75" customHeight="1">
      <c r="B49" s="99" t="s">
        <v>149</v>
      </c>
      <c r="F49" s="109"/>
      <c r="G49" s="102">
        <f>SUM(G46:G47)</f>
        <v>55646877.90298655</v>
      </c>
      <c r="H49" s="104"/>
      <c r="I49" s="102">
        <f>SUM(I46:I47)</f>
        <v>54564636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6:25" ht="9" customHeight="1">
      <c r="F50" s="109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25"/>
      <c r="Y50" s="125"/>
    </row>
    <row r="51" spans="2:25" ht="15">
      <c r="B51" s="99" t="s">
        <v>150</v>
      </c>
      <c r="F51" s="109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25"/>
      <c r="Y51" s="125"/>
    </row>
    <row r="52" spans="6:25" ht="9" customHeight="1">
      <c r="F52" s="109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25"/>
      <c r="Y52" s="125"/>
    </row>
    <row r="53" spans="2:25" ht="15" customHeight="1">
      <c r="B53" s="101" t="s">
        <v>158</v>
      </c>
      <c r="F53" s="109"/>
      <c r="G53" s="104">
        <v>216005743.37521055</v>
      </c>
      <c r="H53" s="104"/>
      <c r="I53" s="104">
        <f>185382323</f>
        <v>185382323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25"/>
      <c r="Y53" s="125"/>
    </row>
    <row r="54" spans="2:25" ht="15" customHeight="1">
      <c r="B54" s="101" t="s">
        <v>151</v>
      </c>
      <c r="F54" s="109"/>
      <c r="G54" s="104">
        <v>7753296.009999999</v>
      </c>
      <c r="H54" s="104"/>
      <c r="I54" s="104">
        <f>5361355</f>
        <v>5361355</v>
      </c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25"/>
      <c r="Y54" s="125"/>
    </row>
    <row r="55" spans="2:25" ht="15" customHeight="1">
      <c r="B55" s="100" t="s">
        <v>152</v>
      </c>
      <c r="F55" s="109"/>
      <c r="G55" s="104">
        <v>2775448.28</v>
      </c>
      <c r="H55" s="104"/>
      <c r="I55" s="104">
        <f>2916026</f>
        <v>2916026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25"/>
      <c r="Y55" s="125"/>
    </row>
    <row r="56" spans="2:25" ht="15" customHeight="1">
      <c r="B56" s="101" t="s">
        <v>159</v>
      </c>
      <c r="F56" s="109"/>
      <c r="G56" s="104">
        <v>8519429.73008823</v>
      </c>
      <c r="H56" s="104"/>
      <c r="I56" s="104">
        <f>552322</f>
        <v>552322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25"/>
      <c r="Y56" s="125"/>
    </row>
    <row r="57" spans="6:25" ht="6" customHeight="1">
      <c r="F57" s="109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25"/>
      <c r="Y57" s="125"/>
    </row>
    <row r="58" spans="6:25" ht="15" customHeight="1">
      <c r="F58" s="109"/>
      <c r="G58" s="102">
        <f>SUM(G53:G56)</f>
        <v>235053917.39529878</v>
      </c>
      <c r="H58" s="104"/>
      <c r="I58" s="102">
        <f>SUM(I53:I56)</f>
        <v>194212026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6:25" ht="9" customHeight="1">
      <c r="F59" s="109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25"/>
      <c r="Y59" s="125"/>
    </row>
    <row r="60" spans="2:25" ht="15" customHeight="1">
      <c r="B60" s="99" t="s">
        <v>153</v>
      </c>
      <c r="F60" s="109"/>
      <c r="G60" s="103">
        <f>G49+G58</f>
        <v>290700795.2982853</v>
      </c>
      <c r="H60" s="104"/>
      <c r="I60" s="103">
        <f>I49+I58</f>
        <v>248776662</v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</row>
    <row r="61" spans="2:25" ht="15.75" customHeight="1" thickBot="1">
      <c r="B61" s="99" t="s">
        <v>154</v>
      </c>
      <c r="F61" s="109"/>
      <c r="G61" s="106">
        <f>G42+G60</f>
        <v>420192558.9309015</v>
      </c>
      <c r="H61" s="104"/>
      <c r="I61" s="106">
        <f>I42+I60</f>
        <v>372261303</v>
      </c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7:23" ht="15" thickTop="1">
      <c r="G62" s="107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</row>
    <row r="63" spans="2:25" ht="15">
      <c r="B63" s="108"/>
      <c r="C63" s="109"/>
      <c r="D63" s="109"/>
      <c r="E63" s="109"/>
      <c r="F63" s="109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spans="2:23" ht="15">
      <c r="B64" s="108"/>
      <c r="C64" s="109"/>
      <c r="D64" s="109"/>
      <c r="E64" s="109"/>
      <c r="F64" s="109"/>
      <c r="G64" s="155"/>
      <c r="H64" s="110"/>
      <c r="I64" s="155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</row>
    <row r="65" spans="2:23" ht="15">
      <c r="B65" s="109"/>
      <c r="C65" s="109"/>
      <c r="D65" s="109"/>
      <c r="E65" s="109"/>
      <c r="F65" s="109"/>
      <c r="G65" s="111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1"/>
      <c r="W65" s="112"/>
    </row>
    <row r="66" spans="2:23" ht="16.5" customHeight="1">
      <c r="B66" s="108"/>
      <c r="C66" s="109"/>
      <c r="D66" s="109"/>
      <c r="E66" s="109"/>
      <c r="F66" s="109"/>
      <c r="G66" s="104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04"/>
      <c r="W66" s="110"/>
    </row>
    <row r="67" spans="2:23" ht="16.5" customHeight="1">
      <c r="B67" s="109"/>
      <c r="C67" s="109"/>
      <c r="D67" s="109"/>
      <c r="E67" s="109"/>
      <c r="F67" s="109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</row>
    <row r="68" spans="2:23" ht="9" customHeight="1">
      <c r="B68" s="109"/>
      <c r="C68" s="109"/>
      <c r="D68" s="109"/>
      <c r="E68" s="109"/>
      <c r="F68" s="109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</row>
    <row r="69" spans="2:23" ht="16.5" customHeight="1">
      <c r="B69" s="109"/>
      <c r="C69" s="109"/>
      <c r="D69" s="109"/>
      <c r="E69" s="109"/>
      <c r="F69" s="109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</row>
    <row r="70" spans="2:23" ht="16.5" customHeight="1">
      <c r="B70" s="109"/>
      <c r="C70" s="109"/>
      <c r="D70" s="109"/>
      <c r="E70" s="109"/>
      <c r="F70" s="109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</row>
    <row r="71" spans="2:23" ht="16.5" customHeight="1">
      <c r="B71" s="109"/>
      <c r="C71" s="109"/>
      <c r="D71" s="109"/>
      <c r="E71" s="109"/>
      <c r="F71" s="109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2:23" ht="16.5" customHeight="1">
      <c r="B72" s="109"/>
      <c r="C72" s="109"/>
      <c r="D72" s="109"/>
      <c r="E72" s="109"/>
      <c r="F72" s="109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</row>
    <row r="73" spans="2:23" ht="16.5" customHeight="1">
      <c r="B73" s="109"/>
      <c r="C73" s="109"/>
      <c r="D73" s="109"/>
      <c r="E73" s="109"/>
      <c r="F73" s="109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</row>
    <row r="74" spans="2:23" ht="16.5" customHeight="1">
      <c r="B74" s="109"/>
      <c r="C74" s="109"/>
      <c r="D74" s="109"/>
      <c r="E74" s="109"/>
      <c r="F74" s="109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</row>
    <row r="75" spans="2:23" ht="16.5" customHeight="1">
      <c r="B75" s="109"/>
      <c r="C75" s="109"/>
      <c r="D75" s="109"/>
      <c r="E75" s="109"/>
      <c r="F75" s="109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</row>
    <row r="76" spans="2:23" ht="6" customHeight="1">
      <c r="B76" s="109"/>
      <c r="C76" s="109"/>
      <c r="D76" s="109"/>
      <c r="E76" s="109"/>
      <c r="F76" s="109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</row>
    <row r="77" spans="2:23" ht="16.5" customHeight="1">
      <c r="B77" s="108"/>
      <c r="C77" s="109"/>
      <c r="D77" s="109"/>
      <c r="E77" s="109"/>
      <c r="F77" s="109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</row>
    <row r="78" spans="2:23" ht="16.5" customHeight="1">
      <c r="B78" s="109"/>
      <c r="C78" s="109"/>
      <c r="D78" s="109"/>
      <c r="E78" s="109"/>
      <c r="F78" s="109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</row>
    <row r="79" spans="2:23" ht="16.5" customHeight="1">
      <c r="B79" s="108"/>
      <c r="C79" s="109"/>
      <c r="D79" s="109"/>
      <c r="E79" s="109"/>
      <c r="F79" s="109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</row>
    <row r="80" spans="2:23" ht="14.25">
      <c r="B80" s="109"/>
      <c r="C80" s="109"/>
      <c r="D80" s="109"/>
      <c r="E80" s="109"/>
      <c r="F80" s="109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</row>
    <row r="81" spans="2:23" ht="14.25">
      <c r="B81" s="109"/>
      <c r="C81" s="109"/>
      <c r="D81" s="109"/>
      <c r="E81" s="109"/>
      <c r="F81" s="109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</row>
    <row r="82" spans="2:23" ht="16.5" customHeight="1">
      <c r="B82" s="109"/>
      <c r="C82" s="109"/>
      <c r="D82" s="109"/>
      <c r="E82" s="109"/>
      <c r="F82" s="109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</row>
    <row r="83" spans="2:23" ht="16.5" customHeight="1">
      <c r="B83" s="109"/>
      <c r="C83" s="109"/>
      <c r="D83" s="109"/>
      <c r="E83" s="109"/>
      <c r="F83" s="109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</row>
    <row r="84" spans="2:23" ht="16.5" customHeight="1">
      <c r="B84" s="109"/>
      <c r="C84" s="109"/>
      <c r="D84" s="109"/>
      <c r="E84" s="109"/>
      <c r="F84" s="109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</row>
    <row r="85" spans="2:23" ht="14.25">
      <c r="B85" s="109"/>
      <c r="C85" s="109"/>
      <c r="D85" s="109"/>
      <c r="E85" s="109"/>
      <c r="F85" s="109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</row>
    <row r="86" spans="2:23" ht="14.25">
      <c r="B86" s="109"/>
      <c r="C86" s="109"/>
      <c r="D86" s="109"/>
      <c r="E86" s="109"/>
      <c r="F86" s="109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</row>
    <row r="87" spans="2:23" ht="14.25">
      <c r="B87" s="109"/>
      <c r="C87" s="109"/>
      <c r="D87" s="109"/>
      <c r="E87" s="109"/>
      <c r="F87" s="109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</row>
    <row r="88" spans="2:23" ht="14.25">
      <c r="B88" s="109"/>
      <c r="C88" s="109"/>
      <c r="D88" s="109"/>
      <c r="E88" s="109"/>
      <c r="F88" s="109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</row>
    <row r="89" spans="2:23" ht="14.25">
      <c r="B89" s="109"/>
      <c r="C89" s="109"/>
      <c r="D89" s="109"/>
      <c r="E89" s="109"/>
      <c r="F89" s="109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</row>
    <row r="90" spans="2:23" ht="14.25">
      <c r="B90" s="109"/>
      <c r="C90" s="109"/>
      <c r="D90" s="109"/>
      <c r="E90" s="109"/>
      <c r="F90" s="109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</row>
    <row r="91" spans="2:23" ht="14.25">
      <c r="B91" s="109"/>
      <c r="C91" s="109"/>
      <c r="D91" s="109"/>
      <c r="E91" s="109"/>
      <c r="F91" s="109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</row>
    <row r="92" spans="2:23" ht="14.25">
      <c r="B92" s="109"/>
      <c r="C92" s="109"/>
      <c r="D92" s="109"/>
      <c r="E92" s="109"/>
      <c r="F92" s="109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</row>
    <row r="93" spans="2:23" ht="14.25">
      <c r="B93" s="109"/>
      <c r="C93" s="109"/>
      <c r="D93" s="109"/>
      <c r="E93" s="109"/>
      <c r="F93" s="109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</row>
    <row r="94" spans="2:23" ht="14.25">
      <c r="B94" s="109"/>
      <c r="C94" s="109"/>
      <c r="D94" s="109"/>
      <c r="E94" s="109"/>
      <c r="F94" s="109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</row>
    <row r="95" spans="2:23" ht="14.25">
      <c r="B95" s="109"/>
      <c r="C95" s="109"/>
      <c r="D95" s="109"/>
      <c r="E95" s="109"/>
      <c r="F95" s="109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</row>
    <row r="96" spans="2:23" ht="14.25">
      <c r="B96" s="109"/>
      <c r="C96" s="109"/>
      <c r="D96" s="109"/>
      <c r="E96" s="109"/>
      <c r="F96" s="109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</row>
    <row r="97" spans="2:23" ht="14.25">
      <c r="B97" s="109"/>
      <c r="C97" s="109"/>
      <c r="D97" s="109"/>
      <c r="E97" s="109"/>
      <c r="F97" s="109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</row>
    <row r="98" spans="2:23" ht="14.25">
      <c r="B98" s="109"/>
      <c r="C98" s="109"/>
      <c r="D98" s="109"/>
      <c r="E98" s="109"/>
      <c r="F98" s="109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</row>
    <row r="99" spans="2:23" ht="14.25">
      <c r="B99" s="109"/>
      <c r="C99" s="109"/>
      <c r="D99" s="109"/>
      <c r="E99" s="109"/>
      <c r="F99" s="109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</row>
    <row r="100" spans="2:23" ht="14.25">
      <c r="B100" s="109"/>
      <c r="C100" s="109"/>
      <c r="D100" s="109"/>
      <c r="E100" s="109"/>
      <c r="F100" s="109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</row>
    <row r="101" spans="2:23" ht="14.25">
      <c r="B101" s="109"/>
      <c r="C101" s="109"/>
      <c r="D101" s="109"/>
      <c r="E101" s="109"/>
      <c r="F101" s="109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</row>
    <row r="102" spans="2:23" ht="14.25">
      <c r="B102" s="109"/>
      <c r="C102" s="109"/>
      <c r="D102" s="109"/>
      <c r="E102" s="109"/>
      <c r="F102" s="109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</row>
    <row r="103" spans="2:23" ht="14.25">
      <c r="B103" s="109"/>
      <c r="C103" s="109"/>
      <c r="D103" s="109"/>
      <c r="E103" s="109"/>
      <c r="F103" s="109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</row>
    <row r="104" spans="2:23" ht="14.25">
      <c r="B104" s="109"/>
      <c r="C104" s="109"/>
      <c r="D104" s="109"/>
      <c r="E104" s="109"/>
      <c r="F104" s="109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</row>
    <row r="105" spans="2:23" ht="14.25">
      <c r="B105" s="109"/>
      <c r="C105" s="109"/>
      <c r="D105" s="109"/>
      <c r="E105" s="109"/>
      <c r="F105" s="109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</row>
    <row r="106" spans="2:23" ht="14.25">
      <c r="B106" s="109"/>
      <c r="C106" s="109"/>
      <c r="D106" s="109"/>
      <c r="E106" s="109"/>
      <c r="F106" s="109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</row>
    <row r="107" spans="2:23" ht="14.25">
      <c r="B107" s="109"/>
      <c r="C107" s="109"/>
      <c r="D107" s="109"/>
      <c r="E107" s="109"/>
      <c r="F107" s="109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</row>
    <row r="108" spans="2:23" ht="14.25">
      <c r="B108" s="109"/>
      <c r="C108" s="109"/>
      <c r="D108" s="109"/>
      <c r="E108" s="109"/>
      <c r="F108" s="109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</row>
    <row r="109" spans="2:23" ht="14.25">
      <c r="B109" s="109"/>
      <c r="C109" s="109"/>
      <c r="D109" s="109"/>
      <c r="E109" s="109"/>
      <c r="F109" s="109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</row>
    <row r="110" spans="2:23" ht="14.25">
      <c r="B110" s="109"/>
      <c r="C110" s="109"/>
      <c r="D110" s="109"/>
      <c r="E110" s="109"/>
      <c r="F110" s="109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</row>
    <row r="111" spans="2:23" ht="14.25">
      <c r="B111" s="109"/>
      <c r="C111" s="109"/>
      <c r="D111" s="109"/>
      <c r="E111" s="109"/>
      <c r="F111" s="109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</row>
    <row r="112" spans="2:23" ht="14.25">
      <c r="B112" s="109"/>
      <c r="C112" s="109"/>
      <c r="D112" s="109"/>
      <c r="E112" s="109"/>
      <c r="F112" s="109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</row>
    <row r="113" spans="2:23" ht="14.25">
      <c r="B113" s="109"/>
      <c r="C113" s="109"/>
      <c r="D113" s="109"/>
      <c r="E113" s="109"/>
      <c r="F113" s="109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</row>
    <row r="114" spans="2:23" ht="14.25">
      <c r="B114" s="109"/>
      <c r="C114" s="109"/>
      <c r="D114" s="109"/>
      <c r="E114" s="109"/>
      <c r="F114" s="109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</row>
    <row r="115" spans="2:23" ht="14.25">
      <c r="B115" s="109"/>
      <c r="C115" s="109"/>
      <c r="D115" s="109"/>
      <c r="E115" s="109"/>
      <c r="F115" s="109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</row>
    <row r="116" spans="2:23" ht="15">
      <c r="B116" s="108"/>
      <c r="C116" s="109"/>
      <c r="D116" s="109"/>
      <c r="E116" s="109"/>
      <c r="F116" s="109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</row>
    <row r="117" spans="2:23" ht="15">
      <c r="B117" s="108"/>
      <c r="C117" s="109"/>
      <c r="D117" s="109"/>
      <c r="E117" s="109"/>
      <c r="F117" s="109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</row>
    <row r="118" spans="2:23" ht="15">
      <c r="B118" s="108"/>
      <c r="C118" s="109"/>
      <c r="D118" s="109"/>
      <c r="E118" s="109"/>
      <c r="F118" s="109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</row>
    <row r="119" spans="2:23" ht="16.5" customHeight="1">
      <c r="B119" s="108"/>
      <c r="C119" s="109"/>
      <c r="D119" s="109"/>
      <c r="E119" s="109"/>
      <c r="F119" s="109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</row>
    <row r="120" spans="2:23" ht="16.5" customHeight="1">
      <c r="B120" s="109"/>
      <c r="C120" s="109"/>
      <c r="D120" s="109"/>
      <c r="E120" s="109"/>
      <c r="F120" s="109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</row>
    <row r="121" spans="2:23" ht="16.5" customHeight="1">
      <c r="B121" s="109"/>
      <c r="C121" s="109"/>
      <c r="D121" s="109"/>
      <c r="E121" s="109"/>
      <c r="F121" s="109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</row>
    <row r="122" spans="2:23" ht="16.5" customHeight="1">
      <c r="B122" s="109"/>
      <c r="C122" s="109"/>
      <c r="D122" s="109"/>
      <c r="E122" s="109"/>
      <c r="F122" s="109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</row>
    <row r="123" spans="2:23" ht="16.5" customHeight="1">
      <c r="B123" s="109"/>
      <c r="C123" s="109"/>
      <c r="D123" s="109"/>
      <c r="E123" s="109"/>
      <c r="F123" s="109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</row>
    <row r="124" spans="2:23" ht="16.5" customHeight="1">
      <c r="B124" s="109"/>
      <c r="C124" s="109"/>
      <c r="D124" s="109"/>
      <c r="E124" s="109"/>
      <c r="F124" s="109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</row>
    <row r="125" spans="2:23" ht="16.5" customHeight="1">
      <c r="B125" s="109"/>
      <c r="C125" s="109"/>
      <c r="D125" s="109"/>
      <c r="E125" s="109"/>
      <c r="F125" s="109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</row>
    <row r="126" spans="2:23" ht="16.5" customHeight="1">
      <c r="B126" s="109"/>
      <c r="C126" s="109"/>
      <c r="D126" s="109"/>
      <c r="E126" s="109"/>
      <c r="F126" s="109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</row>
    <row r="127" spans="2:23" ht="16.5" customHeight="1">
      <c r="B127" s="109"/>
      <c r="C127" s="109"/>
      <c r="D127" s="109"/>
      <c r="E127" s="109"/>
      <c r="F127" s="109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</row>
    <row r="128" spans="2:23" ht="16.5" customHeight="1">
      <c r="B128" s="109"/>
      <c r="C128" s="109"/>
      <c r="D128" s="109"/>
      <c r="E128" s="109"/>
      <c r="F128" s="109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</row>
    <row r="129" spans="2:23" ht="16.5" customHeight="1">
      <c r="B129" s="109"/>
      <c r="C129" s="109"/>
      <c r="D129" s="109"/>
      <c r="E129" s="109"/>
      <c r="F129" s="109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</row>
    <row r="130" spans="2:23" ht="16.5" customHeight="1">
      <c r="B130" s="108"/>
      <c r="C130" s="109"/>
      <c r="D130" s="109"/>
      <c r="E130" s="109"/>
      <c r="F130" s="109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</row>
    <row r="131" spans="2:23" ht="16.5" customHeight="1">
      <c r="B131" s="109"/>
      <c r="C131" s="109"/>
      <c r="D131" s="109"/>
      <c r="E131" s="109"/>
      <c r="F131" s="109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</row>
    <row r="132" spans="2:23" ht="16.5" customHeight="1">
      <c r="B132" s="108"/>
      <c r="C132" s="109"/>
      <c r="D132" s="109"/>
      <c r="E132" s="109"/>
      <c r="F132" s="109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</row>
    <row r="133" spans="2:23" ht="16.5" customHeight="1">
      <c r="B133" s="109"/>
      <c r="C133" s="109"/>
      <c r="D133" s="109"/>
      <c r="E133" s="109"/>
      <c r="F133" s="109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</row>
    <row r="134" spans="2:23" ht="16.5" customHeight="1">
      <c r="B134" s="109"/>
      <c r="C134" s="109"/>
      <c r="D134" s="109"/>
      <c r="E134" s="109"/>
      <c r="F134" s="109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</row>
    <row r="135" spans="2:23" ht="16.5" customHeight="1">
      <c r="B135" s="109"/>
      <c r="C135" s="109"/>
      <c r="D135" s="109"/>
      <c r="E135" s="109"/>
      <c r="F135" s="109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</row>
    <row r="136" spans="2:23" ht="16.5" customHeight="1">
      <c r="B136" s="109"/>
      <c r="C136" s="109"/>
      <c r="D136" s="109"/>
      <c r="E136" s="109"/>
      <c r="F136" s="109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</row>
    <row r="137" spans="2:7" ht="6" customHeight="1">
      <c r="B137" s="109"/>
      <c r="C137" s="109"/>
      <c r="D137" s="109"/>
      <c r="E137" s="109"/>
      <c r="F137" s="109"/>
      <c r="G137" s="109"/>
    </row>
    <row r="138" spans="2:23" ht="16.5" customHeight="1">
      <c r="B138" s="109"/>
      <c r="C138" s="109"/>
      <c r="D138" s="109"/>
      <c r="E138" s="109"/>
      <c r="F138" s="109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</row>
    <row r="139" spans="2:7" ht="14.25">
      <c r="B139" s="109"/>
      <c r="C139" s="109"/>
      <c r="D139" s="109"/>
      <c r="E139" s="109"/>
      <c r="F139" s="109"/>
      <c r="G139" s="109"/>
    </row>
    <row r="140" spans="2:7" ht="14.25">
      <c r="B140" s="109"/>
      <c r="C140" s="109"/>
      <c r="D140" s="109"/>
      <c r="E140" s="109"/>
      <c r="F140" s="109"/>
      <c r="G140" s="109"/>
    </row>
    <row r="141" s="109" customFormat="1" ht="14.25"/>
    <row r="142" s="109" customFormat="1" ht="14.25"/>
    <row r="143" s="109" customFormat="1" ht="14.25"/>
    <row r="144" s="109" customFormat="1" ht="14.25"/>
    <row r="145" s="109" customFormat="1" ht="14.25"/>
    <row r="146" s="109" customFormat="1" ht="14.25"/>
    <row r="147" s="109" customFormat="1" ht="14.25"/>
    <row r="148" s="109" customFormat="1" ht="14.25"/>
    <row r="149" s="109" customFormat="1" ht="14.25"/>
    <row r="150" s="109" customFormat="1" ht="14.25"/>
    <row r="151" s="109" customFormat="1" ht="14.25"/>
    <row r="152" s="109" customFormat="1" ht="14.25"/>
    <row r="153" s="109" customFormat="1" ht="14.25"/>
    <row r="154" s="109" customFormat="1" ht="14.25"/>
    <row r="155" s="109" customFormat="1" ht="14.25"/>
    <row r="156" s="109" customFormat="1" ht="14.25"/>
    <row r="157" s="109" customFormat="1" ht="14.25"/>
    <row r="158" s="109" customFormat="1" ht="14.25"/>
    <row r="159" s="109" customFormat="1" ht="14.25"/>
    <row r="160" s="109" customFormat="1" ht="14.25"/>
    <row r="161" s="109" customFormat="1" ht="14.25"/>
    <row r="162" s="109" customFormat="1" ht="14.25"/>
    <row r="163" s="109" customFormat="1" ht="14.25"/>
    <row r="164" s="109" customFormat="1" ht="14.25"/>
    <row r="165" s="109" customFormat="1" ht="14.25"/>
    <row r="166" s="109" customFormat="1" ht="14.25"/>
    <row r="167" s="109" customFormat="1" ht="15">
      <c r="B167" s="108"/>
    </row>
    <row r="168" s="109" customFormat="1" ht="14.25"/>
    <row r="169" s="109" customFormat="1" ht="14.25"/>
    <row r="170" s="109" customFormat="1" ht="14.25"/>
    <row r="171" spans="5:23" s="109" customFormat="1" ht="14.25"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</row>
    <row r="172" spans="5:23" s="109" customFormat="1" ht="14.25"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</row>
    <row r="173" s="109" customFormat="1" ht="6" customHeight="1"/>
    <row r="174" spans="2:23" s="109" customFormat="1" ht="15">
      <c r="B174" s="108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</row>
    <row r="175" spans="5:23" s="109" customFormat="1" ht="10.5" customHeight="1"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</row>
    <row r="176" spans="5:23" s="109" customFormat="1" ht="14.25">
      <c r="E176" s="115"/>
      <c r="F176" s="115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</row>
    <row r="177" spans="5:23" s="109" customFormat="1" ht="10.5" customHeight="1">
      <c r="E177" s="115"/>
      <c r="F177" s="115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</row>
    <row r="178" spans="5:23" s="109" customFormat="1" ht="6" customHeight="1"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</row>
    <row r="179" spans="5:23" s="109" customFormat="1" ht="14.25"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</row>
    <row r="180" spans="5:23" s="109" customFormat="1" ht="6" customHeight="1"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</row>
    <row r="181" spans="5:23" s="109" customFormat="1" ht="10.5" customHeight="1"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</row>
    <row r="182" spans="2:23" s="109" customFormat="1" ht="15">
      <c r="B182" s="108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</row>
    <row r="183" spans="5:23" s="109" customFormat="1" ht="10.5" customHeight="1"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</row>
    <row r="184" spans="5:23" s="109" customFormat="1" ht="14.25"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</row>
    <row r="185" spans="5:23" s="109" customFormat="1" ht="10.5" customHeight="1"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</row>
    <row r="186" spans="5:23" s="109" customFormat="1" ht="14.25"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</row>
    <row r="187" spans="5:23" s="109" customFormat="1" ht="10.5" customHeight="1"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</row>
    <row r="188" spans="5:23" s="109" customFormat="1" ht="14.25"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</row>
    <row r="189" spans="5:23" s="109" customFormat="1" ht="14.25">
      <c r="E189" s="115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</row>
    <row r="190" spans="5:23" s="109" customFormat="1" ht="10.5" customHeight="1"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</row>
    <row r="191" spans="5:23" s="109" customFormat="1" ht="14.25"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</row>
    <row r="192" spans="5:23" s="109" customFormat="1" ht="14.25"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</row>
    <row r="193" spans="5:23" s="109" customFormat="1" ht="10.5" customHeight="1"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</row>
    <row r="194" spans="5:23" s="109" customFormat="1" ht="14.25"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</row>
    <row r="195" spans="5:23" s="109" customFormat="1" ht="10.5" customHeight="1"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</row>
    <row r="196" spans="5:23" s="109" customFormat="1" ht="14.25"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</row>
    <row r="197" spans="5:23" s="109" customFormat="1" ht="10.5" customHeight="1"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</row>
    <row r="198" spans="5:23" s="109" customFormat="1" ht="14.25"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</row>
    <row r="199" spans="5:23" s="109" customFormat="1" ht="14.25"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</row>
    <row r="200" spans="5:23" s="109" customFormat="1" ht="10.5" customHeight="1"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</row>
    <row r="201" spans="5:23" s="109" customFormat="1" ht="14.25"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</row>
    <row r="202" spans="5:23" s="109" customFormat="1" ht="14.25"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</row>
    <row r="203" spans="5:23" s="109" customFormat="1" ht="10.5" customHeight="1"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</row>
    <row r="204" spans="5:23" s="109" customFormat="1" ht="14.25"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</row>
    <row r="205" spans="5:23" s="109" customFormat="1" ht="14.25">
      <c r="E205" s="115"/>
      <c r="F205" s="115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</row>
    <row r="206" spans="5:23" s="109" customFormat="1" ht="10.5" customHeight="1"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</row>
    <row r="207" spans="5:23" s="109" customFormat="1" ht="14.25"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</row>
    <row r="208" spans="5:23" s="109" customFormat="1" ht="14.25"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</row>
    <row r="209" spans="5:23" s="109" customFormat="1" ht="10.5" customHeight="1"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</row>
    <row r="210" spans="5:23" s="109" customFormat="1" ht="14.25"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</row>
    <row r="211" spans="5:23" s="109" customFormat="1" ht="14.25"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</row>
    <row r="212" spans="5:23" s="109" customFormat="1" ht="10.5" customHeight="1"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</row>
    <row r="213" spans="5:23" s="109" customFormat="1" ht="14.25"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</row>
    <row r="214" spans="5:23" s="109" customFormat="1" ht="10.5" customHeight="1"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</row>
    <row r="215" spans="2:23" s="109" customFormat="1" ht="15">
      <c r="B215" s="108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</row>
    <row r="216" spans="3:23" s="109" customFormat="1" ht="15">
      <c r="C216" s="108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</row>
    <row r="217" spans="5:23" s="109" customFormat="1" ht="10.5" customHeight="1"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</row>
    <row r="218" spans="5:23" s="109" customFormat="1" ht="14.25">
      <c r="E218" s="115"/>
      <c r="F218" s="115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</row>
    <row r="219" spans="5:23" s="109" customFormat="1" ht="10.5" customHeight="1"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</row>
    <row r="220" spans="5:23" s="109" customFormat="1" ht="14.25"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</row>
    <row r="221" spans="5:23" s="109" customFormat="1" ht="10.5" customHeight="1"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</row>
    <row r="222" spans="5:23" s="109" customFormat="1" ht="14.25"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</row>
    <row r="223" spans="5:23" s="109" customFormat="1" ht="10.5" customHeight="1"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</row>
    <row r="224" spans="2:23" s="109" customFormat="1" ht="15">
      <c r="B224" s="108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</row>
    <row r="225" spans="3:23" s="109" customFormat="1" ht="15">
      <c r="C225" s="108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</row>
    <row r="226" spans="5:23" s="109" customFormat="1" ht="14.25"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</row>
    <row r="227" spans="5:23" s="109" customFormat="1" ht="14.25"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</row>
    <row r="228" spans="5:23" s="109" customFormat="1" ht="14.25"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</row>
    <row r="229" spans="5:23" s="109" customFormat="1" ht="14.25"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</row>
    <row r="230" spans="5:23" s="109" customFormat="1" ht="14.25"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</row>
    <row r="231" spans="2:23" s="109" customFormat="1" ht="15">
      <c r="B231" s="108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</row>
    <row r="232" s="109" customFormat="1" ht="14.25"/>
    <row r="233" s="109" customFormat="1" ht="14.25"/>
    <row r="234" s="109" customFormat="1" ht="14.25"/>
    <row r="235" spans="5:23" s="109" customFormat="1" ht="14.25"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</row>
    <row r="236" spans="5:23" s="109" customFormat="1" ht="14.25"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</row>
    <row r="237" s="109" customFormat="1" ht="5.25" customHeight="1"/>
    <row r="238" s="109" customFormat="1" ht="15">
      <c r="B238" s="108"/>
    </row>
    <row r="239" spans="2:23" s="109" customFormat="1" ht="15">
      <c r="B239" s="108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</row>
    <row r="240" spans="5:23" s="109" customFormat="1" ht="14.25"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</row>
    <row r="241" spans="5:23" s="109" customFormat="1" ht="14.25"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</row>
    <row r="242" spans="5:23" s="109" customFormat="1" ht="14.25"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</row>
    <row r="243" spans="5:23" s="109" customFormat="1" ht="14.25">
      <c r="E243" s="115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</row>
    <row r="244" spans="5:23" s="109" customFormat="1" ht="14.25"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</row>
    <row r="245" spans="5:23" s="109" customFormat="1" ht="14.25"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</row>
    <row r="246" spans="5:23" s="109" customFormat="1" ht="14.25"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</row>
    <row r="247" spans="5:23" s="109" customFormat="1" ht="14.25"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</row>
    <row r="248" spans="5:23" s="109" customFormat="1" ht="14.25"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</row>
    <row r="249" spans="5:23" s="109" customFormat="1" ht="14.25"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</row>
    <row r="250" spans="5:23" s="109" customFormat="1" ht="14.25"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</row>
    <row r="251" spans="5:23" s="109" customFormat="1" ht="14.25"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</row>
    <row r="252" spans="5:23" s="109" customFormat="1" ht="14.25"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</row>
    <row r="253" spans="5:23" s="109" customFormat="1" ht="14.25"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</row>
    <row r="254" spans="5:23" s="109" customFormat="1" ht="14.25"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</row>
    <row r="255" spans="5:23" s="109" customFormat="1" ht="14.25"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</row>
    <row r="256" spans="5:23" s="109" customFormat="1" ht="14.25"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</row>
    <row r="257" spans="5:23" s="109" customFormat="1" ht="14.25"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</row>
    <row r="258" spans="5:23" s="109" customFormat="1" ht="14.25"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</row>
    <row r="259" spans="5:23" s="109" customFormat="1" ht="14.25"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</row>
    <row r="260" spans="5:23" s="109" customFormat="1" ht="14.25"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</row>
    <row r="261" spans="5:23" s="109" customFormat="1" ht="14.25"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</row>
    <row r="262" spans="5:23" s="109" customFormat="1" ht="14.25"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</row>
    <row r="263" spans="5:23" s="109" customFormat="1" ht="14.25">
      <c r="E263" s="115"/>
      <c r="F263" s="115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</row>
    <row r="264" spans="5:23" s="109" customFormat="1" ht="14.25"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</row>
    <row r="265" spans="5:23" s="109" customFormat="1" ht="14.25"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</row>
    <row r="266" spans="5:23" s="109" customFormat="1" ht="14.25"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</row>
    <row r="267" spans="5:23" s="109" customFormat="1" ht="14.25"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</row>
    <row r="268" spans="5:23" s="109" customFormat="1" ht="14.25"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</row>
    <row r="269" spans="5:23" s="109" customFormat="1" ht="14.25">
      <c r="E269" s="115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</row>
    <row r="270" spans="5:23" s="109" customFormat="1" ht="14.25"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</row>
    <row r="271" spans="5:23" s="109" customFormat="1" ht="14.25"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</row>
    <row r="272" spans="5:23" s="109" customFormat="1" ht="14.25"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</row>
    <row r="273" spans="2:23" s="109" customFormat="1" ht="15">
      <c r="B273" s="108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</row>
    <row r="274" spans="3:23" s="109" customFormat="1" ht="15">
      <c r="C274" s="108"/>
      <c r="E274" s="115"/>
      <c r="F274" s="119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</row>
    <row r="275" spans="5:23" s="109" customFormat="1" ht="14.25"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</row>
    <row r="276" spans="5:23" s="109" customFormat="1" ht="14.25">
      <c r="E276" s="115"/>
      <c r="F276" s="115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</row>
    <row r="277" spans="5:23" s="109" customFormat="1" ht="14.25"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</row>
    <row r="278" spans="5:23" s="109" customFormat="1" ht="14.25"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</row>
    <row r="279" spans="5:23" s="109" customFormat="1" ht="14.25"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</row>
    <row r="280" spans="5:23" s="109" customFormat="1" ht="14.25"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</row>
    <row r="281" spans="2:23" s="109" customFormat="1" ht="15">
      <c r="B281" s="108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</row>
    <row r="282" spans="5:23" s="109" customFormat="1" ht="14.25"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</row>
    <row r="283" spans="5:23" s="109" customFormat="1" ht="14.25"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</row>
    <row r="284" spans="5:23" s="109" customFormat="1" ht="14.25"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</row>
    <row r="285" spans="5:23" s="109" customFormat="1" ht="14.25"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</row>
    <row r="286" spans="3:23" s="109" customFormat="1" ht="14.25">
      <c r="C286" s="120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</row>
    <row r="287" spans="5:23" s="109" customFormat="1" ht="14.25"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</row>
    <row r="288" spans="5:23" s="109" customFormat="1" ht="14.25"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</row>
    <row r="289" spans="5:23" s="109" customFormat="1" ht="14.25"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</row>
    <row r="290" spans="5:23" s="109" customFormat="1" ht="14.25"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</row>
    <row r="291" spans="5:23" s="109" customFormat="1" ht="14.25"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</row>
    <row r="292" spans="2:23" s="109" customFormat="1" ht="15">
      <c r="B292" s="108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</row>
    <row r="293" spans="2:23" s="109" customFormat="1" ht="15">
      <c r="B293" s="108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</row>
    <row r="294" spans="5:23" s="109" customFormat="1" ht="14.25"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</row>
    <row r="295" spans="5:23" s="109" customFormat="1" ht="15">
      <c r="E295" s="115"/>
      <c r="F295" s="115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</row>
    <row r="296" spans="5:23" s="109" customFormat="1" ht="14.25"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</row>
    <row r="297" spans="5:6" s="109" customFormat="1" ht="14.25">
      <c r="E297" s="115"/>
      <c r="F297" s="115"/>
    </row>
    <row r="298" spans="5:23" s="109" customFormat="1" ht="14.25">
      <c r="E298" s="115"/>
      <c r="F298" s="115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</row>
    <row r="299" spans="5:23" s="109" customFormat="1" ht="14.25"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</row>
    <row r="300" spans="5:23" s="109" customFormat="1" ht="14.25"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</row>
    <row r="301" spans="5:23" s="109" customFormat="1" ht="14.25"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</row>
    <row r="302" spans="5:23" s="109" customFormat="1" ht="14.25"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</row>
    <row r="303" spans="5:23" s="109" customFormat="1" ht="14.25"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</row>
    <row r="304" spans="5:23" s="109" customFormat="1" ht="14.25"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</row>
    <row r="305" spans="5:23" s="109" customFormat="1" ht="14.25"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</row>
    <row r="306" spans="5:23" s="109" customFormat="1" ht="14.25"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</row>
    <row r="307" spans="5:23" s="109" customFormat="1" ht="14.25"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</row>
    <row r="308" spans="5:23" s="109" customFormat="1" ht="14.25"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</row>
    <row r="309" spans="5:23" s="109" customFormat="1" ht="14.25"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</row>
    <row r="310" spans="5:23" s="109" customFormat="1" ht="14.25"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</row>
    <row r="311" spans="5:23" s="109" customFormat="1" ht="14.25"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</row>
    <row r="312" spans="5:23" s="109" customFormat="1" ht="14.25">
      <c r="E312" s="115"/>
      <c r="F312" s="115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</row>
    <row r="313" spans="5:23" s="109" customFormat="1" ht="14.25"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</row>
    <row r="314" spans="5:23" s="109" customFormat="1" ht="14.25"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</row>
    <row r="315" spans="5:23" s="109" customFormat="1" ht="14.25"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</row>
    <row r="316" spans="2:23" s="109" customFormat="1" ht="15">
      <c r="B316" s="108"/>
      <c r="E316" s="115"/>
      <c r="F316" s="115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</row>
    <row r="317" spans="5:23" s="109" customFormat="1" ht="14.25"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</row>
    <row r="318" spans="2:23" s="115" customFormat="1" ht="20.25" customHeight="1">
      <c r="B318" s="121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</row>
    <row r="319" s="124" customFormat="1" ht="24" customHeight="1">
      <c r="B319" s="123"/>
    </row>
    <row r="320" s="115" customFormat="1" ht="14.25"/>
    <row r="321" s="115" customFormat="1" ht="14.25"/>
    <row r="322" s="115" customFormat="1" ht="14.25"/>
    <row r="323" s="115" customFormat="1" ht="14.25"/>
    <row r="324" s="115" customFormat="1" ht="14.25"/>
    <row r="325" s="122" customFormat="1" ht="18.75" customHeight="1"/>
    <row r="326" s="115" customFormat="1" ht="17.25" customHeight="1"/>
    <row r="327" s="115" customFormat="1" ht="6" customHeight="1"/>
    <row r="328" s="115" customFormat="1" ht="14.25"/>
    <row r="329" s="115" customFormat="1" ht="14.25"/>
    <row r="330" s="115" customFormat="1" ht="14.25"/>
    <row r="331" s="115" customFormat="1" ht="14.25"/>
    <row r="332" s="115" customFormat="1" ht="14.25"/>
    <row r="333" s="115" customFormat="1" ht="14.25"/>
    <row r="334" s="109" customFormat="1" ht="6" customHeight="1"/>
    <row r="335" s="109" customFormat="1" ht="4.5" customHeight="1"/>
    <row r="336" s="109" customFormat="1" ht="14.25"/>
    <row r="337" s="109" customFormat="1" ht="4.5" customHeight="1"/>
  </sheetData>
  <printOptions/>
  <pageMargins left="0.75" right="0.75" top="1" bottom="1" header="0.5" footer="0.5"/>
  <pageSetup horizontalDpi="600" verticalDpi="600" orientation="portrait" scale="76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75"/>
  <sheetViews>
    <sheetView zoomScale="75" zoomScaleNormal="75" zoomScaleSheetLayoutView="75" workbookViewId="0" topLeftCell="A1">
      <selection activeCell="E69" sqref="E69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2.28125" style="2" customWidth="1"/>
    <col min="4" max="6" width="16.28125" style="2" customWidth="1"/>
    <col min="7" max="7" width="16.421875" style="2" customWidth="1"/>
    <col min="8" max="8" width="16.28125" style="2" hidden="1" customWidth="1"/>
    <col min="9" max="9" width="1.7109375" style="2" hidden="1" customWidth="1"/>
    <col min="10" max="10" width="16.28125" style="2" customWidth="1"/>
    <col min="11" max="13" width="16.421875" style="2" customWidth="1"/>
    <col min="14" max="14" width="1.421875" style="2" customWidth="1"/>
    <col min="15" max="16384" width="12.421875" style="2" customWidth="1"/>
  </cols>
  <sheetData>
    <row r="2" ht="15.75">
      <c r="B2" s="1" t="s">
        <v>0</v>
      </c>
    </row>
    <row r="3" ht="15.75">
      <c r="B3" s="1" t="s">
        <v>107</v>
      </c>
    </row>
    <row r="4" ht="15">
      <c r="B4" s="60" t="s">
        <v>84</v>
      </c>
    </row>
    <row r="5" spans="2:13" ht="15.75">
      <c r="B5" s="3"/>
      <c r="C5" s="3"/>
      <c r="D5" s="4"/>
      <c r="E5" s="4"/>
      <c r="F5" s="4"/>
      <c r="G5" s="3"/>
      <c r="H5" s="4"/>
      <c r="I5" s="3"/>
      <c r="J5" s="4"/>
      <c r="L5" s="149"/>
      <c r="M5" s="149"/>
    </row>
    <row r="6" spans="2:13" ht="15.75">
      <c r="B6" s="3"/>
      <c r="C6" s="13" t="s">
        <v>123</v>
      </c>
      <c r="D6" s="167" t="s">
        <v>163</v>
      </c>
      <c r="E6" s="168"/>
      <c r="F6" s="168"/>
      <c r="G6" s="168"/>
      <c r="H6" s="168"/>
      <c r="I6" s="168"/>
      <c r="J6" s="168"/>
      <c r="K6" s="169"/>
      <c r="M6" s="135"/>
    </row>
    <row r="7" spans="2:13" ht="15.75">
      <c r="B7" s="3"/>
      <c r="C7" s="3"/>
      <c r="D7" s="170"/>
      <c r="E7" s="171"/>
      <c r="F7" s="171"/>
      <c r="G7" s="171"/>
      <c r="H7" s="171"/>
      <c r="I7" s="171"/>
      <c r="J7" s="171"/>
      <c r="K7" s="172"/>
      <c r="L7" s="134" t="s">
        <v>164</v>
      </c>
      <c r="M7" s="134" t="s">
        <v>20</v>
      </c>
    </row>
    <row r="8" spans="2:13" ht="15.75">
      <c r="B8" s="3"/>
      <c r="D8" s="128" t="s">
        <v>15</v>
      </c>
      <c r="E8" s="128" t="s">
        <v>15</v>
      </c>
      <c r="F8" s="128" t="s">
        <v>109</v>
      </c>
      <c r="G8" s="128" t="s">
        <v>90</v>
      </c>
      <c r="H8" s="54" t="s">
        <v>87</v>
      </c>
      <c r="J8" s="128" t="s">
        <v>18</v>
      </c>
      <c r="K8" s="128" t="s">
        <v>162</v>
      </c>
      <c r="L8" s="134" t="s">
        <v>165</v>
      </c>
      <c r="M8" s="134" t="s">
        <v>21</v>
      </c>
    </row>
    <row r="9" spans="2:13" ht="15.75">
      <c r="B9" s="3"/>
      <c r="D9" s="129" t="s">
        <v>16</v>
      </c>
      <c r="E9" s="129" t="s">
        <v>17</v>
      </c>
      <c r="F9" s="129" t="s">
        <v>110</v>
      </c>
      <c r="G9" s="129" t="s">
        <v>91</v>
      </c>
      <c r="H9" s="54" t="s">
        <v>88</v>
      </c>
      <c r="J9" s="132" t="s">
        <v>19</v>
      </c>
      <c r="K9" s="132"/>
      <c r="L9" s="135"/>
      <c r="M9" s="135"/>
    </row>
    <row r="10" spans="2:13" ht="15.75">
      <c r="B10" s="3"/>
      <c r="D10" s="131"/>
      <c r="E10" s="131"/>
      <c r="F10" s="131" t="s">
        <v>91</v>
      </c>
      <c r="G10" s="133"/>
      <c r="J10" s="131"/>
      <c r="K10" s="131"/>
      <c r="L10" s="130"/>
      <c r="M10" s="130"/>
    </row>
    <row r="11" spans="2:13" ht="15.75">
      <c r="B11" s="3"/>
      <c r="D11" s="128"/>
      <c r="E11" s="4"/>
      <c r="F11" s="128"/>
      <c r="G11" s="3"/>
      <c r="J11" s="128"/>
      <c r="K11" s="4"/>
      <c r="L11" s="144"/>
      <c r="M11" s="144"/>
    </row>
    <row r="12" spans="2:13" ht="15">
      <c r="B12" s="3"/>
      <c r="C12" s="12" t="s">
        <v>22</v>
      </c>
      <c r="D12" s="137">
        <f>66710400</f>
        <v>66710400</v>
      </c>
      <c r="E12" s="85">
        <v>2180250</v>
      </c>
      <c r="F12" s="137">
        <f>-10461</f>
        <v>-10461</v>
      </c>
      <c r="G12" s="85">
        <v>7002890</v>
      </c>
      <c r="H12" s="85"/>
      <c r="I12" s="85"/>
      <c r="J12" s="137">
        <f>45077208</f>
        <v>45077208</v>
      </c>
      <c r="K12" s="85">
        <f>SUM(D12:J12)</f>
        <v>120960287</v>
      </c>
      <c r="L12" s="145">
        <f>2524354</f>
        <v>2524354</v>
      </c>
      <c r="M12" s="137">
        <f>SUM(K12:L12)</f>
        <v>123484641</v>
      </c>
    </row>
    <row r="13" spans="2:13" ht="15">
      <c r="B13" s="3"/>
      <c r="C13" s="15" t="s">
        <v>168</v>
      </c>
      <c r="D13" s="137"/>
      <c r="E13" s="85"/>
      <c r="F13" s="137"/>
      <c r="G13" s="85"/>
      <c r="H13" s="85"/>
      <c r="I13" s="85"/>
      <c r="J13" s="137"/>
      <c r="K13" s="85"/>
      <c r="L13" s="145"/>
      <c r="M13" s="137"/>
    </row>
    <row r="14" spans="2:13" ht="15">
      <c r="B14" s="3"/>
      <c r="C14" s="15" t="s">
        <v>169</v>
      </c>
      <c r="D14" s="145">
        <v>0</v>
      </c>
      <c r="E14" s="61">
        <v>0</v>
      </c>
      <c r="F14" s="145">
        <v>0</v>
      </c>
      <c r="G14" s="85">
        <v>-7002890</v>
      </c>
      <c r="H14" s="85"/>
      <c r="I14" s="85"/>
      <c r="J14" s="137">
        <v>7002890</v>
      </c>
      <c r="K14" s="30">
        <f>SUM(D14:J14)</f>
        <v>0</v>
      </c>
      <c r="L14" s="145">
        <v>0</v>
      </c>
      <c r="M14" s="145">
        <f>SUM(K14:L14)</f>
        <v>0</v>
      </c>
    </row>
    <row r="15" spans="2:13" s="15" customFormat="1" ht="15">
      <c r="B15" s="12"/>
      <c r="C15" s="15" t="s">
        <v>104</v>
      </c>
      <c r="D15" s="139"/>
      <c r="E15" s="55"/>
      <c r="F15" s="139"/>
      <c r="G15" s="55"/>
      <c r="H15" s="86"/>
      <c r="I15" s="86"/>
      <c r="J15" s="139"/>
      <c r="K15" s="55"/>
      <c r="L15" s="136"/>
      <c r="M15" s="136"/>
    </row>
    <row r="16" spans="2:13" s="15" customFormat="1" ht="15">
      <c r="B16" s="12"/>
      <c r="C16" s="15" t="s">
        <v>103</v>
      </c>
      <c r="D16" s="156">
        <v>0</v>
      </c>
      <c r="E16" s="30">
        <v>0</v>
      </c>
      <c r="F16" s="156">
        <v>0</v>
      </c>
      <c r="G16" s="30">
        <v>0</v>
      </c>
      <c r="H16" s="86">
        <v>0</v>
      </c>
      <c r="I16" s="86"/>
      <c r="J16" s="139">
        <v>5402758.665648026</v>
      </c>
      <c r="K16" s="88">
        <f>SUM(D16:J16)</f>
        <v>5402758.665648026</v>
      </c>
      <c r="L16" s="148">
        <v>209092.97120000003</v>
      </c>
      <c r="M16" s="137">
        <f>SUM(K16:L16)</f>
        <v>5611851.636848027</v>
      </c>
    </row>
    <row r="17" spans="2:13" s="15" customFormat="1" ht="15">
      <c r="B17" s="12"/>
      <c r="C17" s="15" t="s">
        <v>112</v>
      </c>
      <c r="D17" s="156">
        <v>0</v>
      </c>
      <c r="E17" s="30">
        <v>0</v>
      </c>
      <c r="F17" s="140">
        <v>395271.18805402145</v>
      </c>
      <c r="G17" s="30">
        <v>0</v>
      </c>
      <c r="H17" s="94">
        <v>0</v>
      </c>
      <c r="I17" s="94"/>
      <c r="J17" s="156">
        <v>0</v>
      </c>
      <c r="K17" s="88">
        <f>SUM(D17:J17)</f>
        <v>395271.18805402145</v>
      </c>
      <c r="L17" s="146">
        <v>0</v>
      </c>
      <c r="M17" s="137">
        <f>SUM(K17:L17)</f>
        <v>395271.18805402145</v>
      </c>
    </row>
    <row r="18" spans="2:13" s="15" customFormat="1" ht="15">
      <c r="B18" s="12"/>
      <c r="C18" s="15" t="s">
        <v>105</v>
      </c>
      <c r="D18" s="147">
        <f>SUM(D12:D17)</f>
        <v>66710400</v>
      </c>
      <c r="E18" s="57">
        <f>SUM(E12:E17)</f>
        <v>2180250</v>
      </c>
      <c r="F18" s="147">
        <f>SUM(F12:F17)</f>
        <v>384810.18805402145</v>
      </c>
      <c r="G18" s="57">
        <f>SUM(G12:G17)</f>
        <v>0</v>
      </c>
      <c r="H18" s="89">
        <f>SUM(H15:H15)</f>
        <v>0</v>
      </c>
      <c r="I18" s="86"/>
      <c r="J18" s="147">
        <f>SUM(J12:J17)</f>
        <v>57482856.66564803</v>
      </c>
      <c r="K18" s="57">
        <f>SUM(K12:K17)</f>
        <v>126758316.85370205</v>
      </c>
      <c r="L18" s="142">
        <f>SUM(L12:L17)</f>
        <v>2733446.9712</v>
      </c>
      <c r="M18" s="147">
        <f>SUM(M12:M17)</f>
        <v>129491763.82490206</v>
      </c>
    </row>
    <row r="19" spans="2:11" s="15" customFormat="1" ht="15">
      <c r="B19" s="12"/>
      <c r="D19" s="56"/>
      <c r="E19" s="56"/>
      <c r="F19" s="56"/>
      <c r="G19" s="55"/>
      <c r="H19" s="86"/>
      <c r="I19" s="86"/>
      <c r="J19" s="56"/>
      <c r="K19" s="56"/>
    </row>
    <row r="20" spans="2:11" s="15" customFormat="1" ht="15">
      <c r="B20" s="12"/>
      <c r="D20" s="56"/>
      <c r="E20" s="56"/>
      <c r="F20" s="56"/>
      <c r="G20" s="55"/>
      <c r="H20" s="86"/>
      <c r="I20" s="86"/>
      <c r="J20" s="56"/>
      <c r="K20" s="56"/>
    </row>
    <row r="21" spans="2:13" s="15" customFormat="1" ht="15">
      <c r="B21" s="12"/>
      <c r="D21" s="56"/>
      <c r="E21" s="56"/>
      <c r="F21" s="56"/>
      <c r="G21" s="55"/>
      <c r="H21" s="86"/>
      <c r="I21" s="86"/>
      <c r="J21" s="56"/>
      <c r="K21" s="56"/>
      <c r="L21" s="151"/>
      <c r="M21" s="151"/>
    </row>
    <row r="22" spans="2:13" s="15" customFormat="1" ht="15.75">
      <c r="B22" s="12"/>
      <c r="C22" s="13" t="s">
        <v>108</v>
      </c>
      <c r="D22" s="167" t="s">
        <v>163</v>
      </c>
      <c r="E22" s="168"/>
      <c r="F22" s="168"/>
      <c r="G22" s="168"/>
      <c r="H22" s="168"/>
      <c r="I22" s="168"/>
      <c r="J22" s="168"/>
      <c r="K22" s="168"/>
      <c r="L22" s="150"/>
      <c r="M22" s="152"/>
    </row>
    <row r="23" spans="2:13" s="15" customFormat="1" ht="15.75">
      <c r="B23" s="12"/>
      <c r="D23" s="170"/>
      <c r="E23" s="171"/>
      <c r="F23" s="171"/>
      <c r="G23" s="171"/>
      <c r="H23" s="171"/>
      <c r="I23" s="171"/>
      <c r="J23" s="171"/>
      <c r="K23" s="172"/>
      <c r="L23" s="134" t="s">
        <v>164</v>
      </c>
      <c r="M23" s="134" t="s">
        <v>20</v>
      </c>
    </row>
    <row r="24" spans="2:13" s="15" customFormat="1" ht="15.75">
      <c r="B24" s="12"/>
      <c r="D24" s="128" t="s">
        <v>15</v>
      </c>
      <c r="E24" s="128" t="s">
        <v>15</v>
      </c>
      <c r="F24" s="128" t="s">
        <v>109</v>
      </c>
      <c r="G24" s="128" t="s">
        <v>90</v>
      </c>
      <c r="H24" s="54" t="s">
        <v>87</v>
      </c>
      <c r="I24" s="2"/>
      <c r="J24" s="128" t="s">
        <v>18</v>
      </c>
      <c r="K24" s="128" t="s">
        <v>162</v>
      </c>
      <c r="L24" s="134" t="s">
        <v>165</v>
      </c>
      <c r="M24" s="134" t="s">
        <v>21</v>
      </c>
    </row>
    <row r="25" spans="2:13" ht="15.75">
      <c r="B25" s="3"/>
      <c r="D25" s="129" t="s">
        <v>16</v>
      </c>
      <c r="E25" s="129" t="s">
        <v>17</v>
      </c>
      <c r="F25" s="129" t="s">
        <v>110</v>
      </c>
      <c r="G25" s="129" t="s">
        <v>91</v>
      </c>
      <c r="H25" s="54" t="s">
        <v>88</v>
      </c>
      <c r="J25" s="132" t="s">
        <v>19</v>
      </c>
      <c r="K25" s="132"/>
      <c r="L25" s="135"/>
      <c r="M25" s="135"/>
    </row>
    <row r="26" spans="2:13" ht="15.75">
      <c r="B26" s="3"/>
      <c r="D26" s="130"/>
      <c r="E26" s="130"/>
      <c r="F26" s="131" t="s">
        <v>91</v>
      </c>
      <c r="G26" s="130"/>
      <c r="J26" s="130"/>
      <c r="K26" s="131"/>
      <c r="L26" s="130"/>
      <c r="M26" s="130"/>
    </row>
    <row r="27" spans="2:13" ht="15.75">
      <c r="B27" s="3"/>
      <c r="D27" s="128"/>
      <c r="E27" s="4"/>
      <c r="F27" s="128"/>
      <c r="G27" s="3"/>
      <c r="J27" s="128"/>
      <c r="K27" s="4"/>
      <c r="L27" s="144"/>
      <c r="M27" s="144"/>
    </row>
    <row r="28" spans="2:13" ht="15">
      <c r="B28" s="3"/>
      <c r="C28" s="12" t="s">
        <v>22</v>
      </c>
      <c r="D28" s="137">
        <v>66710400</v>
      </c>
      <c r="E28" s="85">
        <v>2180250</v>
      </c>
      <c r="F28" s="137">
        <v>-121</v>
      </c>
      <c r="G28" s="85">
        <v>7002890</v>
      </c>
      <c r="H28" s="85"/>
      <c r="I28" s="85"/>
      <c r="J28" s="137">
        <v>29540538</v>
      </c>
      <c r="K28" s="85">
        <f>SUM(D28:J28)</f>
        <v>105433957</v>
      </c>
      <c r="L28" s="145">
        <f>1585330</f>
        <v>1585330</v>
      </c>
      <c r="M28" s="137">
        <f>SUM(K28:L28)</f>
        <v>107019287</v>
      </c>
    </row>
    <row r="29" spans="2:13" ht="15.75" customHeight="1">
      <c r="B29" s="3"/>
      <c r="C29" s="15" t="s">
        <v>168</v>
      </c>
      <c r="D29" s="138"/>
      <c r="E29" s="86"/>
      <c r="F29" s="139"/>
      <c r="G29" s="75"/>
      <c r="H29" s="85"/>
      <c r="I29" s="85"/>
      <c r="J29" s="143"/>
      <c r="K29" s="87"/>
      <c r="L29" s="135"/>
      <c r="M29" s="135"/>
    </row>
    <row r="30" spans="2:13" ht="15.75" customHeight="1">
      <c r="B30" s="3"/>
      <c r="C30" s="15" t="s">
        <v>169</v>
      </c>
      <c r="D30" s="146">
        <v>0</v>
      </c>
      <c r="E30" s="94">
        <v>0</v>
      </c>
      <c r="F30" s="156">
        <v>0</v>
      </c>
      <c r="G30" s="153">
        <v>-7002890</v>
      </c>
      <c r="H30" s="85"/>
      <c r="I30" s="85"/>
      <c r="J30" s="138">
        <v>7002890</v>
      </c>
      <c r="K30" s="30">
        <f>SUM(D30:J30)</f>
        <v>0</v>
      </c>
      <c r="L30" s="145">
        <v>0</v>
      </c>
      <c r="M30" s="145">
        <f>SUM(K30:L30)</f>
        <v>0</v>
      </c>
    </row>
    <row r="31" spans="2:13" s="15" customFormat="1" ht="15">
      <c r="B31" s="12"/>
      <c r="C31" s="15" t="s">
        <v>104</v>
      </c>
      <c r="D31" s="156"/>
      <c r="E31" s="30"/>
      <c r="F31" s="156"/>
      <c r="G31" s="55"/>
      <c r="H31" s="86"/>
      <c r="I31" s="86"/>
      <c r="J31" s="139"/>
      <c r="K31" s="55"/>
      <c r="L31" s="136"/>
      <c r="M31" s="136"/>
    </row>
    <row r="32" spans="2:13" s="15" customFormat="1" ht="15">
      <c r="B32" s="12"/>
      <c r="C32" s="15" t="s">
        <v>103</v>
      </c>
      <c r="D32" s="156">
        <v>0</v>
      </c>
      <c r="E32" s="30">
        <v>0</v>
      </c>
      <c r="F32" s="156">
        <v>0</v>
      </c>
      <c r="G32" s="30">
        <v>0</v>
      </c>
      <c r="H32" s="86">
        <v>0</v>
      </c>
      <c r="I32" s="86"/>
      <c r="J32" s="140">
        <v>2453722.109359245</v>
      </c>
      <c r="K32" s="88">
        <f>SUM(D32:J32)</f>
        <v>2453722.109359245</v>
      </c>
      <c r="L32" s="146">
        <v>-5086.37</v>
      </c>
      <c r="M32" s="137">
        <f>SUM(K32:L32)</f>
        <v>2448635.7393592447</v>
      </c>
    </row>
    <row r="33" spans="2:13" s="15" customFormat="1" ht="15">
      <c r="B33" s="12"/>
      <c r="C33" s="15" t="s">
        <v>112</v>
      </c>
      <c r="D33" s="156">
        <v>0</v>
      </c>
      <c r="E33" s="30">
        <v>0</v>
      </c>
      <c r="F33" s="156">
        <v>45.9421151391454</v>
      </c>
      <c r="G33" s="30">
        <v>0</v>
      </c>
      <c r="H33" s="86"/>
      <c r="I33" s="86"/>
      <c r="J33" s="140">
        <v>0</v>
      </c>
      <c r="K33" s="88">
        <f>SUM(D33:J33)</f>
        <v>45.9421151391454</v>
      </c>
      <c r="L33" s="146">
        <v>0</v>
      </c>
      <c r="M33" s="137">
        <f>SUM(K33:L33)</f>
        <v>45.9421151391454</v>
      </c>
    </row>
    <row r="34" spans="2:13" s="15" customFormat="1" ht="15">
      <c r="B34" s="12"/>
      <c r="C34" s="15" t="s">
        <v>105</v>
      </c>
      <c r="D34" s="141">
        <f>SUM(D28:D33)</f>
        <v>66710400</v>
      </c>
      <c r="E34" s="19">
        <f>SUM(E28:E33)</f>
        <v>2180250</v>
      </c>
      <c r="F34" s="142">
        <f>SUM(F28:F33)</f>
        <v>-75.0578848608546</v>
      </c>
      <c r="G34" s="154">
        <f>SUM(G28:G33)</f>
        <v>0</v>
      </c>
      <c r="H34" s="65">
        <f>SUM(H28:H31)</f>
        <v>0</v>
      </c>
      <c r="J34" s="141">
        <f>SUM(J28:J33)</f>
        <v>38997150.10935924</v>
      </c>
      <c r="K34" s="19">
        <f>SUM(K28:K33)</f>
        <v>107887725.05147439</v>
      </c>
      <c r="L34" s="141">
        <f>SUM(L28:L33)</f>
        <v>1580243.63</v>
      </c>
      <c r="M34" s="142">
        <f>SUM(M28:M33)</f>
        <v>109467968.68147439</v>
      </c>
    </row>
    <row r="35" spans="2:11" s="15" customFormat="1" ht="15">
      <c r="B35" s="12"/>
      <c r="D35" s="88"/>
      <c r="E35" s="88"/>
      <c r="F35" s="88"/>
      <c r="G35" s="88"/>
      <c r="H35" s="86"/>
      <c r="I35" s="86"/>
      <c r="J35" s="88"/>
      <c r="K35" s="88"/>
    </row>
    <row r="36" spans="2:11" s="15" customFormat="1" ht="15">
      <c r="B36" s="12"/>
      <c r="D36" s="88"/>
      <c r="E36" s="88"/>
      <c r="G36" s="88"/>
      <c r="H36" s="86"/>
      <c r="I36" s="86"/>
      <c r="J36" s="88"/>
      <c r="K36" s="88"/>
    </row>
    <row r="37" spans="2:11" s="15" customFormat="1" ht="15">
      <c r="B37" s="12"/>
      <c r="D37" s="88"/>
      <c r="E37" s="88"/>
      <c r="F37" s="88"/>
      <c r="G37" s="88"/>
      <c r="H37" s="86"/>
      <c r="I37" s="86"/>
      <c r="J37" s="55"/>
      <c r="K37" s="88"/>
    </row>
    <row r="38" spans="2:11" s="15" customFormat="1" ht="15">
      <c r="B38" s="12"/>
      <c r="C38" s="2" t="s">
        <v>166</v>
      </c>
      <c r="D38" s="86"/>
      <c r="E38" s="86"/>
      <c r="F38" s="86"/>
      <c r="G38" s="86"/>
      <c r="H38" s="86"/>
      <c r="I38" s="86"/>
      <c r="J38" s="86"/>
      <c r="K38" s="86"/>
    </row>
    <row r="39" spans="2:11" s="15" customFormat="1" ht="15">
      <c r="B39" s="12"/>
      <c r="C39" s="2"/>
      <c r="D39" s="88"/>
      <c r="E39" s="88"/>
      <c r="F39" s="88"/>
      <c r="G39" s="88"/>
      <c r="H39" s="86"/>
      <c r="I39" s="86"/>
      <c r="J39" s="88"/>
      <c r="K39" s="88"/>
    </row>
    <row r="40" spans="2:13" s="15" customFormat="1" ht="15">
      <c r="B40" s="12"/>
      <c r="C40" s="15" t="s">
        <v>170</v>
      </c>
      <c r="D40" s="56"/>
      <c r="E40" s="56"/>
      <c r="F40" s="56"/>
      <c r="G40" s="56"/>
      <c r="H40" s="91"/>
      <c r="I40" s="92"/>
      <c r="J40" s="56"/>
      <c r="K40" s="56"/>
      <c r="L40" s="47"/>
      <c r="M40" s="47"/>
    </row>
    <row r="41" spans="2:11" s="15" customFormat="1" ht="15">
      <c r="B41" s="12"/>
      <c r="D41" s="56"/>
      <c r="E41" s="56"/>
      <c r="F41" s="56"/>
      <c r="G41" s="55"/>
      <c r="H41" s="86"/>
      <c r="I41" s="86"/>
      <c r="J41" s="56"/>
      <c r="K41" s="56"/>
    </row>
    <row r="42" spans="2:11" s="15" customFormat="1" ht="15">
      <c r="B42" s="12"/>
      <c r="D42" s="32"/>
      <c r="E42" s="32"/>
      <c r="F42" s="32"/>
      <c r="G42" s="12"/>
      <c r="J42" s="32"/>
      <c r="K42" s="32"/>
    </row>
    <row r="43" spans="2:11" s="15" customFormat="1" ht="15">
      <c r="B43" s="12"/>
      <c r="D43" s="32"/>
      <c r="E43" s="32"/>
      <c r="F43" s="32"/>
      <c r="G43" s="12"/>
      <c r="J43" s="32"/>
      <c r="K43" s="32"/>
    </row>
    <row r="44" spans="2:11" s="15" customFormat="1" ht="15">
      <c r="B44" s="12"/>
      <c r="D44" s="32"/>
      <c r="E44" s="32"/>
      <c r="F44" s="32"/>
      <c r="G44" s="12"/>
      <c r="J44" s="32"/>
      <c r="K44" s="32"/>
    </row>
    <row r="45" spans="2:11" s="15" customFormat="1" ht="15">
      <c r="B45" s="12"/>
      <c r="D45" s="32"/>
      <c r="E45" s="32"/>
      <c r="F45" s="32"/>
      <c r="G45" s="12"/>
      <c r="J45" s="32"/>
      <c r="K45" s="32"/>
    </row>
    <row r="46" spans="2:11" s="15" customFormat="1" ht="15">
      <c r="B46" s="12"/>
      <c r="D46" s="32"/>
      <c r="E46" s="32"/>
      <c r="F46" s="32"/>
      <c r="G46" s="12"/>
      <c r="J46" s="32"/>
      <c r="K46" s="32"/>
    </row>
    <row r="47" spans="2:11" s="15" customFormat="1" ht="15">
      <c r="B47" s="12"/>
      <c r="D47" s="32"/>
      <c r="E47" s="32"/>
      <c r="F47" s="32"/>
      <c r="G47" s="12"/>
      <c r="J47" s="32"/>
      <c r="K47" s="32"/>
    </row>
    <row r="48" spans="2:11" s="15" customFormat="1" ht="15">
      <c r="B48" s="12"/>
      <c r="D48" s="32"/>
      <c r="E48" s="32"/>
      <c r="F48" s="32"/>
      <c r="G48" s="12"/>
      <c r="J48" s="32"/>
      <c r="K48" s="32"/>
    </row>
    <row r="49" spans="2:11" s="15" customFormat="1" ht="15">
      <c r="B49" s="12"/>
      <c r="D49" s="32"/>
      <c r="E49" s="32"/>
      <c r="F49" s="32"/>
      <c r="G49" s="12"/>
      <c r="J49" s="32"/>
      <c r="K49" s="32"/>
    </row>
    <row r="50" spans="2:11" s="15" customFormat="1" ht="15">
      <c r="B50" s="12"/>
      <c r="D50" s="32"/>
      <c r="E50" s="32"/>
      <c r="F50" s="32"/>
      <c r="G50" s="12"/>
      <c r="J50" s="32"/>
      <c r="K50" s="32"/>
    </row>
    <row r="51" spans="2:11" s="15" customFormat="1" ht="15">
      <c r="B51" s="12"/>
      <c r="D51" s="32"/>
      <c r="E51" s="32"/>
      <c r="F51" s="32"/>
      <c r="G51" s="12"/>
      <c r="J51" s="32"/>
      <c r="K51" s="32"/>
    </row>
    <row r="52" spans="2:11" s="15" customFormat="1" ht="15">
      <c r="B52" s="12"/>
      <c r="D52" s="32"/>
      <c r="E52" s="32"/>
      <c r="F52" s="32"/>
      <c r="G52" s="12"/>
      <c r="J52" s="32"/>
      <c r="K52" s="32"/>
    </row>
    <row r="53" spans="2:11" s="15" customFormat="1" ht="15">
      <c r="B53" s="12"/>
      <c r="D53" s="32"/>
      <c r="E53" s="32"/>
      <c r="F53" s="32"/>
      <c r="G53" s="12"/>
      <c r="J53" s="32"/>
      <c r="K53" s="32"/>
    </row>
    <row r="54" spans="2:11" s="47" customFormat="1" ht="15">
      <c r="B54" s="157"/>
      <c r="D54" s="32"/>
      <c r="E54" s="32"/>
      <c r="F54" s="32"/>
      <c r="G54" s="157"/>
      <c r="H54" s="32"/>
      <c r="I54" s="157"/>
      <c r="J54" s="32"/>
      <c r="K54" s="73"/>
    </row>
    <row r="55" spans="2:11" s="35" customFormat="1" ht="15.75">
      <c r="B55" s="158"/>
      <c r="D55" s="159"/>
      <c r="E55" s="159"/>
      <c r="F55" s="159"/>
      <c r="G55" s="159"/>
      <c r="H55" s="160"/>
      <c r="J55" s="159"/>
      <c r="K55" s="159"/>
    </row>
    <row r="56" spans="2:11" s="35" customFormat="1" ht="15.75">
      <c r="B56" s="158"/>
      <c r="C56" s="161"/>
      <c r="D56" s="162"/>
      <c r="E56" s="162"/>
      <c r="F56" s="162"/>
      <c r="G56" s="162"/>
      <c r="H56" s="160"/>
      <c r="J56" s="159"/>
      <c r="K56" s="159"/>
    </row>
    <row r="57" spans="2:11" s="35" customFormat="1" ht="15.75">
      <c r="B57" s="158"/>
      <c r="D57" s="159"/>
      <c r="E57" s="159"/>
      <c r="F57" s="159"/>
      <c r="G57" s="158"/>
      <c r="J57" s="159"/>
      <c r="K57" s="159"/>
    </row>
    <row r="58" spans="2:11" s="35" customFormat="1" ht="15.75">
      <c r="B58" s="158"/>
      <c r="D58" s="159"/>
      <c r="E58" s="159"/>
      <c r="F58" s="159"/>
      <c r="G58" s="158"/>
      <c r="J58" s="159"/>
      <c r="K58" s="159"/>
    </row>
    <row r="59" spans="2:11" s="35" customFormat="1" ht="15">
      <c r="B59" s="158"/>
      <c r="C59" s="157"/>
      <c r="D59" s="66"/>
      <c r="E59" s="66"/>
      <c r="F59" s="66"/>
      <c r="G59" s="33"/>
      <c r="H59" s="97"/>
      <c r="J59" s="66"/>
      <c r="K59" s="163"/>
    </row>
    <row r="60" spans="2:11" s="35" customFormat="1" ht="15.75" customHeight="1">
      <c r="B60" s="158"/>
      <c r="C60" s="47"/>
      <c r="D60" s="73"/>
      <c r="E60" s="73"/>
      <c r="F60" s="73"/>
      <c r="G60" s="164"/>
      <c r="J60" s="71"/>
      <c r="K60" s="71"/>
    </row>
    <row r="61" spans="2:11" s="47" customFormat="1" ht="15">
      <c r="B61" s="157"/>
      <c r="D61" s="32"/>
      <c r="E61" s="32"/>
      <c r="F61" s="32"/>
      <c r="G61" s="33"/>
      <c r="J61" s="32"/>
      <c r="K61" s="32"/>
    </row>
    <row r="62" spans="2:11" s="47" customFormat="1" ht="15">
      <c r="B62" s="157"/>
      <c r="D62" s="33"/>
      <c r="E62" s="33"/>
      <c r="F62" s="33"/>
      <c r="G62" s="33"/>
      <c r="H62" s="165"/>
      <c r="J62" s="33"/>
      <c r="K62" s="66"/>
    </row>
    <row r="63" spans="2:11" s="47" customFormat="1" ht="15">
      <c r="B63" s="157"/>
      <c r="D63" s="33"/>
      <c r="E63" s="33"/>
      <c r="F63" s="33"/>
      <c r="G63" s="33"/>
      <c r="H63" s="166"/>
      <c r="J63" s="32"/>
      <c r="K63" s="66"/>
    </row>
    <row r="64" spans="2:7" s="47" customFormat="1" ht="15">
      <c r="B64" s="157"/>
      <c r="G64" s="166"/>
    </row>
    <row r="65" spans="2:11" s="47" customFormat="1" ht="15">
      <c r="B65" s="157"/>
      <c r="D65" s="33"/>
      <c r="E65" s="33"/>
      <c r="F65" s="33"/>
      <c r="G65" s="33"/>
      <c r="H65" s="166"/>
      <c r="J65" s="66"/>
      <c r="K65" s="66"/>
    </row>
    <row r="66" spans="2:11" s="47" customFormat="1" ht="15">
      <c r="B66" s="157"/>
      <c r="D66" s="32"/>
      <c r="E66" s="32"/>
      <c r="F66" s="32"/>
      <c r="G66" s="33"/>
      <c r="H66" s="33"/>
      <c r="J66" s="32"/>
      <c r="K66" s="32"/>
    </row>
    <row r="67" spans="2:10" s="47" customFormat="1" ht="15">
      <c r="B67" s="157"/>
      <c r="D67" s="32"/>
      <c r="E67" s="32"/>
      <c r="F67" s="32"/>
      <c r="G67" s="157"/>
      <c r="H67" s="32"/>
      <c r="I67" s="157"/>
      <c r="J67" s="32"/>
    </row>
    <row r="68" spans="2:10" s="47" customFormat="1" ht="15">
      <c r="B68" s="157"/>
      <c r="D68" s="32"/>
      <c r="E68" s="32"/>
      <c r="F68" s="32"/>
      <c r="G68" s="157"/>
      <c r="H68" s="32"/>
      <c r="I68" s="157"/>
      <c r="J68" s="32"/>
    </row>
    <row r="69" spans="2:10" s="15" customFormat="1" ht="15">
      <c r="B69" s="12"/>
      <c r="D69" s="14"/>
      <c r="E69" s="14"/>
      <c r="F69" s="14"/>
      <c r="G69" s="12"/>
      <c r="H69" s="14"/>
      <c r="I69" s="12"/>
      <c r="J69" s="14"/>
    </row>
    <row r="70" spans="2:10" s="15" customFormat="1" ht="15">
      <c r="B70" s="12"/>
      <c r="D70" s="14"/>
      <c r="E70" s="14"/>
      <c r="F70" s="14"/>
      <c r="G70" s="12"/>
      <c r="H70" s="14"/>
      <c r="I70" s="12"/>
      <c r="J70" s="14"/>
    </row>
    <row r="71" spans="2:10" s="15" customFormat="1" ht="15">
      <c r="B71" s="12"/>
      <c r="D71" s="14"/>
      <c r="E71" s="14"/>
      <c r="F71" s="14"/>
      <c r="G71" s="12"/>
      <c r="H71" s="14"/>
      <c r="I71" s="12"/>
      <c r="J71" s="14"/>
    </row>
    <row r="72" spans="2:10" s="15" customFormat="1" ht="15">
      <c r="B72" s="12"/>
      <c r="D72" s="14"/>
      <c r="E72" s="14"/>
      <c r="F72" s="14"/>
      <c r="G72" s="12"/>
      <c r="H72" s="14"/>
      <c r="I72" s="12"/>
      <c r="J72" s="14"/>
    </row>
    <row r="73" spans="2:10" s="15" customFormat="1" ht="15">
      <c r="B73" s="12"/>
      <c r="D73" s="14"/>
      <c r="E73" s="14"/>
      <c r="F73" s="14"/>
      <c r="G73" s="12"/>
      <c r="H73" s="14"/>
      <c r="I73" s="12"/>
      <c r="J73" s="14"/>
    </row>
    <row r="74" spans="2:10" s="15" customFormat="1" ht="15">
      <c r="B74" s="12"/>
      <c r="D74" s="32"/>
      <c r="E74" s="32"/>
      <c r="F74" s="32"/>
      <c r="G74" s="14"/>
      <c r="H74" s="14"/>
      <c r="I74" s="14"/>
      <c r="J74" s="14"/>
    </row>
    <row r="75" spans="2:10" s="15" customFormat="1" ht="15">
      <c r="B75" s="12"/>
      <c r="D75" s="32"/>
      <c r="E75" s="32"/>
      <c r="F75" s="32"/>
      <c r="G75" s="12"/>
      <c r="H75" s="14"/>
      <c r="I75" s="12"/>
      <c r="J75" s="14"/>
    </row>
    <row r="76" spans="2:10" s="15" customFormat="1" ht="15">
      <c r="B76" s="12"/>
      <c r="D76" s="32"/>
      <c r="E76" s="32"/>
      <c r="F76" s="32"/>
      <c r="G76" s="12"/>
      <c r="H76" s="14"/>
      <c r="I76" s="12"/>
      <c r="J76" s="14"/>
    </row>
    <row r="77" spans="2:10" s="15" customFormat="1" ht="15">
      <c r="B77" s="12"/>
      <c r="D77" s="32"/>
      <c r="E77" s="32"/>
      <c r="F77" s="32"/>
      <c r="G77" s="12"/>
      <c r="H77" s="14"/>
      <c r="I77" s="12"/>
      <c r="J77" s="14"/>
    </row>
    <row r="78" spans="2:10" s="15" customFormat="1" ht="15">
      <c r="B78" s="12"/>
      <c r="D78" s="32"/>
      <c r="E78" s="32"/>
      <c r="F78" s="32"/>
      <c r="G78" s="12"/>
      <c r="H78" s="14"/>
      <c r="I78" s="12"/>
      <c r="J78" s="14"/>
    </row>
    <row r="79" spans="2:10" s="15" customFormat="1" ht="15">
      <c r="B79" s="12"/>
      <c r="D79" s="32"/>
      <c r="E79" s="32"/>
      <c r="F79" s="32"/>
      <c r="G79" s="12"/>
      <c r="H79" s="14"/>
      <c r="I79" s="12"/>
      <c r="J79" s="14"/>
    </row>
    <row r="80" spans="2:10" s="15" customFormat="1" ht="15">
      <c r="B80" s="12"/>
      <c r="D80" s="32"/>
      <c r="E80" s="32"/>
      <c r="F80" s="32"/>
      <c r="G80" s="12"/>
      <c r="H80" s="14"/>
      <c r="I80" s="12"/>
      <c r="J80" s="14"/>
    </row>
    <row r="81" spans="2:10" s="15" customFormat="1" ht="15">
      <c r="B81" s="12"/>
      <c r="D81" s="32"/>
      <c r="E81" s="32"/>
      <c r="F81" s="32"/>
      <c r="G81" s="12"/>
      <c r="H81" s="14"/>
      <c r="I81" s="12"/>
      <c r="J81" s="14"/>
    </row>
    <row r="82" spans="2:10" s="15" customFormat="1" ht="16.5" customHeight="1">
      <c r="B82" s="12"/>
      <c r="D82" s="32"/>
      <c r="E82" s="33"/>
      <c r="F82" s="33"/>
      <c r="G82" s="12"/>
      <c r="H82" s="14"/>
      <c r="I82" s="12"/>
      <c r="J82" s="14"/>
    </row>
    <row r="83" spans="2:10" s="15" customFormat="1" ht="15">
      <c r="B83" s="12"/>
      <c r="D83" s="32"/>
      <c r="E83" s="32"/>
      <c r="F83" s="32"/>
      <c r="G83" s="12"/>
      <c r="H83" s="14"/>
      <c r="I83" s="12"/>
      <c r="J83" s="14"/>
    </row>
    <row r="84" spans="2:10" s="15" customFormat="1" ht="15">
      <c r="B84" s="12"/>
      <c r="D84" s="32"/>
      <c r="E84" s="32"/>
      <c r="F84" s="32"/>
      <c r="G84" s="12"/>
      <c r="H84" s="14"/>
      <c r="I84" s="12"/>
      <c r="J84" s="14"/>
    </row>
    <row r="85" spans="2:10" s="15" customFormat="1" ht="15">
      <c r="B85" s="12"/>
      <c r="D85" s="32"/>
      <c r="E85" s="32"/>
      <c r="F85" s="32"/>
      <c r="G85" s="12"/>
      <c r="H85" s="14"/>
      <c r="I85" s="12"/>
      <c r="J85" s="14"/>
    </row>
    <row r="86" spans="2:10" s="15" customFormat="1" ht="15">
      <c r="B86" s="12"/>
      <c r="D86" s="32"/>
      <c r="E86" s="32"/>
      <c r="F86" s="32"/>
      <c r="G86" s="12"/>
      <c r="H86" s="14"/>
      <c r="I86" s="12"/>
      <c r="J86" s="14"/>
    </row>
    <row r="87" spans="2:10" s="15" customFormat="1" ht="15">
      <c r="B87" s="12"/>
      <c r="D87" s="32"/>
      <c r="E87" s="32"/>
      <c r="F87" s="32"/>
      <c r="G87" s="12"/>
      <c r="H87" s="14"/>
      <c r="I87" s="12"/>
      <c r="J87" s="14"/>
    </row>
    <row r="88" spans="2:10" s="15" customFormat="1" ht="15">
      <c r="B88" s="12"/>
      <c r="D88" s="34"/>
      <c r="E88" s="34"/>
      <c r="F88" s="34"/>
      <c r="G88" s="12"/>
      <c r="H88" s="17"/>
      <c r="I88" s="12"/>
      <c r="J88" s="16"/>
    </row>
    <row r="89" spans="2:10" s="15" customFormat="1" ht="15">
      <c r="B89" s="12"/>
      <c r="D89" s="32"/>
      <c r="E89" s="32"/>
      <c r="F89" s="32"/>
      <c r="G89" s="12"/>
      <c r="H89" s="17"/>
      <c r="I89" s="12"/>
      <c r="J89" s="17"/>
    </row>
    <row r="90" spans="2:10" ht="15">
      <c r="B90" s="3"/>
      <c r="D90" s="32"/>
      <c r="E90" s="32"/>
      <c r="F90" s="32"/>
      <c r="G90" s="3"/>
      <c r="H90" s="6"/>
      <c r="I90" s="3"/>
      <c r="J90" s="6"/>
    </row>
    <row r="91" spans="2:10" ht="15">
      <c r="B91" s="3"/>
      <c r="C91" s="12"/>
      <c r="D91" s="32"/>
      <c r="E91" s="32"/>
      <c r="F91" s="32"/>
      <c r="H91" s="6"/>
      <c r="J91" s="6"/>
    </row>
    <row r="92" spans="3:10" ht="15">
      <c r="C92" s="15"/>
      <c r="D92" s="32"/>
      <c r="E92" s="36"/>
      <c r="F92" s="36"/>
      <c r="H92" s="6"/>
      <c r="J92" s="6"/>
    </row>
    <row r="93" spans="3:10" ht="15">
      <c r="C93" s="15"/>
      <c r="D93" s="32"/>
      <c r="E93" s="32"/>
      <c r="F93" s="32"/>
      <c r="H93" s="6"/>
      <c r="J93" s="6"/>
    </row>
    <row r="94" spans="3:10" ht="15">
      <c r="C94" s="15"/>
      <c r="D94" s="32"/>
      <c r="E94" s="36"/>
      <c r="F94" s="36"/>
      <c r="H94" s="6"/>
      <c r="J94" s="6"/>
    </row>
    <row r="95" spans="2:4" s="8" customFormat="1" ht="15.75">
      <c r="B95" s="7"/>
      <c r="C95" s="20"/>
      <c r="D95" s="20"/>
    </row>
    <row r="96" spans="2:6" s="8" customFormat="1" ht="15.75">
      <c r="B96" s="7"/>
      <c r="C96" s="15"/>
      <c r="D96" s="26"/>
      <c r="E96" s="29"/>
      <c r="F96" s="29"/>
    </row>
    <row r="97" spans="3:6" s="8" customFormat="1" ht="15">
      <c r="C97" s="15"/>
      <c r="D97" s="26"/>
      <c r="E97" s="29"/>
      <c r="F97" s="29"/>
    </row>
    <row r="98" spans="2:10" s="8" customFormat="1" ht="15.75">
      <c r="B98" s="9"/>
      <c r="C98" s="21"/>
      <c r="D98" s="37"/>
      <c r="E98" s="37"/>
      <c r="F98" s="37"/>
      <c r="H98" s="10"/>
      <c r="J98" s="10"/>
    </row>
    <row r="99" spans="2:10" s="8" customFormat="1" ht="15.75">
      <c r="B99" s="9"/>
      <c r="C99" s="20"/>
      <c r="D99" s="22"/>
      <c r="E99" s="10"/>
      <c r="F99" s="10"/>
      <c r="H99" s="10"/>
      <c r="J99" s="10"/>
    </row>
    <row r="100" spans="2:10" s="8" customFormat="1" ht="15.75">
      <c r="B100" s="9"/>
      <c r="C100" s="20"/>
      <c r="D100" s="27"/>
      <c r="E100" s="10"/>
      <c r="F100" s="10"/>
      <c r="H100" s="10"/>
      <c r="J100" s="10"/>
    </row>
    <row r="101" spans="2:10" s="8" customFormat="1" ht="15.75">
      <c r="B101" s="9"/>
      <c r="C101" s="2"/>
      <c r="D101" s="22"/>
      <c r="E101" s="10"/>
      <c r="F101" s="10"/>
      <c r="H101" s="10"/>
      <c r="J101" s="10"/>
    </row>
    <row r="102" spans="2:10" s="8" customFormat="1" ht="15">
      <c r="B102" s="9"/>
      <c r="C102" s="2"/>
      <c r="D102" s="21"/>
      <c r="E102" s="9"/>
      <c r="F102" s="9"/>
      <c r="H102" s="9"/>
      <c r="J102" s="9"/>
    </row>
    <row r="103" spans="2:10" s="8" customFormat="1" ht="15.75">
      <c r="B103" s="9"/>
      <c r="C103" s="23"/>
      <c r="D103" s="24"/>
      <c r="E103" s="11"/>
      <c r="F103" s="11"/>
      <c r="H103" s="11"/>
      <c r="J103" s="11"/>
    </row>
    <row r="104" spans="2:10" s="8" customFormat="1" ht="15.75">
      <c r="B104" s="9"/>
      <c r="C104" s="23"/>
      <c r="D104" s="24"/>
      <c r="E104" s="11"/>
      <c r="F104" s="11"/>
      <c r="H104" s="11"/>
      <c r="J104" s="11"/>
    </row>
    <row r="105" spans="2:10" s="8" customFormat="1" ht="15.75">
      <c r="B105" s="9"/>
      <c r="C105" s="7"/>
      <c r="D105" s="11"/>
      <c r="E105" s="11"/>
      <c r="F105" s="11"/>
      <c r="H105" s="11"/>
      <c r="J105" s="11"/>
    </row>
    <row r="106" spans="2:10" s="8" customFormat="1" ht="15.75">
      <c r="B106" s="9"/>
      <c r="C106" s="7"/>
      <c r="D106" s="11"/>
      <c r="E106" s="11"/>
      <c r="F106" s="11"/>
      <c r="H106" s="11"/>
      <c r="J106" s="11"/>
    </row>
    <row r="107" spans="2:10" s="8" customFormat="1" ht="15.75">
      <c r="B107" s="9"/>
      <c r="C107" s="7"/>
      <c r="D107" s="11"/>
      <c r="E107" s="11"/>
      <c r="F107" s="11"/>
      <c r="H107" s="11"/>
      <c r="J107" s="11"/>
    </row>
    <row r="108" spans="2:10" s="8" customFormat="1" ht="15.75">
      <c r="B108" s="9"/>
      <c r="C108" s="7"/>
      <c r="D108" s="11"/>
      <c r="E108" s="11"/>
      <c r="F108" s="11"/>
      <c r="H108" s="11"/>
      <c r="J108" s="11"/>
    </row>
    <row r="109" spans="2:10" s="8" customFormat="1" ht="15.75">
      <c r="B109" s="9"/>
      <c r="C109" s="7"/>
      <c r="D109" s="11"/>
      <c r="E109" s="11"/>
      <c r="F109" s="11"/>
      <c r="H109" s="11"/>
      <c r="J109" s="11"/>
    </row>
    <row r="110" spans="2:10" s="8" customFormat="1" ht="15.75">
      <c r="B110" s="9"/>
      <c r="C110" s="7"/>
      <c r="D110" s="11"/>
      <c r="E110" s="11"/>
      <c r="F110" s="11"/>
      <c r="H110" s="11"/>
      <c r="J110" s="11"/>
    </row>
    <row r="111" spans="2:10" s="8" customFormat="1" ht="15.75">
      <c r="B111" s="9"/>
      <c r="C111" s="7"/>
      <c r="D111" s="11"/>
      <c r="E111" s="11"/>
      <c r="F111" s="11"/>
      <c r="H111" s="11"/>
      <c r="J111" s="11"/>
    </row>
    <row r="112" spans="2:10" s="8" customFormat="1" ht="15.75">
      <c r="B112" s="9"/>
      <c r="C112" s="7"/>
      <c r="D112" s="11"/>
      <c r="E112" s="11"/>
      <c r="F112" s="11"/>
      <c r="H112" s="11"/>
      <c r="J112" s="11"/>
    </row>
    <row r="113" spans="2:10" s="8" customFormat="1" ht="15.75">
      <c r="B113" s="9"/>
      <c r="C113" s="7"/>
      <c r="D113" s="11"/>
      <c r="E113" s="11"/>
      <c r="F113" s="11"/>
      <c r="H113" s="11"/>
      <c r="J113" s="11"/>
    </row>
    <row r="114" spans="2:10" s="8" customFormat="1" ht="15.75">
      <c r="B114" s="9"/>
      <c r="C114" s="7"/>
      <c r="D114" s="11"/>
      <c r="E114" s="11"/>
      <c r="F114" s="11"/>
      <c r="H114" s="11"/>
      <c r="J114" s="11"/>
    </row>
    <row r="115" spans="2:10" s="8" customFormat="1" ht="15.75">
      <c r="B115" s="9"/>
      <c r="C115" s="7"/>
      <c r="D115" s="11"/>
      <c r="E115" s="11"/>
      <c r="F115" s="11"/>
      <c r="H115" s="11"/>
      <c r="J115" s="11"/>
    </row>
    <row r="116" spans="2:10" s="8" customFormat="1" ht="15.75">
      <c r="B116" s="9"/>
      <c r="C116" s="7"/>
      <c r="D116" s="11"/>
      <c r="E116" s="11"/>
      <c r="F116" s="11"/>
      <c r="H116" s="11"/>
      <c r="J116" s="11"/>
    </row>
    <row r="117" spans="2:10" s="8" customFormat="1" ht="15.75">
      <c r="B117" s="9"/>
      <c r="C117" s="7"/>
      <c r="D117" s="11"/>
      <c r="E117" s="11"/>
      <c r="F117" s="11"/>
      <c r="H117" s="11"/>
      <c r="J117" s="11"/>
    </row>
    <row r="118" spans="2:10" s="8" customFormat="1" ht="15.75">
      <c r="B118" s="9"/>
      <c r="C118" s="7"/>
      <c r="D118" s="11"/>
      <c r="E118" s="11"/>
      <c r="F118" s="11"/>
      <c r="H118" s="11"/>
      <c r="J118" s="11"/>
    </row>
    <row r="119" spans="2:10" s="8" customFormat="1" ht="15.75">
      <c r="B119" s="9"/>
      <c r="C119" s="7"/>
      <c r="D119" s="11"/>
      <c r="E119" s="11"/>
      <c r="F119" s="11"/>
      <c r="H119" s="11"/>
      <c r="J119" s="11"/>
    </row>
    <row r="120" spans="2:10" s="8" customFormat="1" ht="15.75">
      <c r="B120" s="9"/>
      <c r="C120" s="7"/>
      <c r="D120" s="11"/>
      <c r="E120" s="11"/>
      <c r="F120" s="11"/>
      <c r="H120" s="11"/>
      <c r="J120" s="11"/>
    </row>
    <row r="121" spans="2:10" s="8" customFormat="1" ht="15.75">
      <c r="B121" s="9"/>
      <c r="C121" s="7"/>
      <c r="D121" s="11"/>
      <c r="E121" s="11"/>
      <c r="F121" s="11"/>
      <c r="H121" s="11"/>
      <c r="J121" s="11"/>
    </row>
    <row r="122" spans="2:10" s="8" customFormat="1" ht="15.75">
      <c r="B122" s="9"/>
      <c r="C122" s="7"/>
      <c r="D122" s="11"/>
      <c r="E122" s="11"/>
      <c r="F122" s="11"/>
      <c r="H122" s="11"/>
      <c r="J122" s="11"/>
    </row>
    <row r="123" spans="2:10" s="8" customFormat="1" ht="15.75">
      <c r="B123" s="9"/>
      <c r="C123" s="7"/>
      <c r="D123" s="11"/>
      <c r="E123" s="11"/>
      <c r="F123" s="11"/>
      <c r="H123" s="11"/>
      <c r="J123" s="11"/>
    </row>
    <row r="124" spans="2:10" s="8" customFormat="1" ht="15">
      <c r="B124" s="9"/>
      <c r="D124" s="11"/>
      <c r="E124" s="11"/>
      <c r="F124" s="11"/>
      <c r="H124" s="11"/>
      <c r="J124" s="11"/>
    </row>
    <row r="125" spans="2:10" s="8" customFormat="1" ht="15">
      <c r="B125" s="9"/>
      <c r="D125" s="11"/>
      <c r="E125" s="11"/>
      <c r="F125" s="11"/>
      <c r="H125" s="11"/>
      <c r="J125" s="11"/>
    </row>
    <row r="126" spans="2:10" s="8" customFormat="1" ht="15">
      <c r="B126" s="9"/>
      <c r="D126" s="11"/>
      <c r="E126" s="11"/>
      <c r="F126" s="11"/>
      <c r="H126" s="11"/>
      <c r="J126" s="11"/>
    </row>
    <row r="127" spans="2:10" s="8" customFormat="1" ht="15.75">
      <c r="B127" s="9"/>
      <c r="C127" s="7"/>
      <c r="D127" s="11"/>
      <c r="E127" s="11"/>
      <c r="F127" s="11"/>
      <c r="H127" s="11"/>
      <c r="J127" s="11"/>
    </row>
    <row r="128" spans="2:10" s="8" customFormat="1" ht="15.75">
      <c r="B128" s="9"/>
      <c r="C128" s="7"/>
      <c r="D128" s="11"/>
      <c r="E128" s="11"/>
      <c r="F128" s="11"/>
      <c r="H128" s="11"/>
      <c r="J128" s="11"/>
    </row>
    <row r="129" spans="2:10" s="8" customFormat="1" ht="15.75">
      <c r="B129" s="9"/>
      <c r="C129" s="7"/>
      <c r="D129" s="11"/>
      <c r="E129" s="11"/>
      <c r="F129" s="11"/>
      <c r="H129" s="11"/>
      <c r="J129" s="11"/>
    </row>
    <row r="130" spans="2:10" s="8" customFormat="1" ht="15.75">
      <c r="B130" s="9"/>
      <c r="C130" s="7"/>
      <c r="D130" s="11"/>
      <c r="E130" s="11"/>
      <c r="F130" s="11"/>
      <c r="H130" s="11"/>
      <c r="J130" s="11"/>
    </row>
    <row r="131" spans="2:10" s="8" customFormat="1" ht="15.75">
      <c r="B131" s="9"/>
      <c r="C131" s="7"/>
      <c r="D131" s="11"/>
      <c r="E131" s="11"/>
      <c r="F131" s="11"/>
      <c r="H131" s="11"/>
      <c r="J131" s="11"/>
    </row>
    <row r="132" spans="2:10" s="8" customFormat="1" ht="15.75">
      <c r="B132" s="9"/>
      <c r="C132" s="7"/>
      <c r="D132" s="11"/>
      <c r="E132" s="11"/>
      <c r="F132" s="11"/>
      <c r="H132" s="11"/>
      <c r="J132" s="11"/>
    </row>
    <row r="133" spans="2:10" s="8" customFormat="1" ht="15.75">
      <c r="B133" s="9"/>
      <c r="C133" s="7"/>
      <c r="D133" s="11"/>
      <c r="E133" s="11"/>
      <c r="F133" s="11"/>
      <c r="H133" s="11"/>
      <c r="J133" s="11"/>
    </row>
    <row r="134" spans="2:10" s="8" customFormat="1" ht="15.75">
      <c r="B134" s="9"/>
      <c r="C134" s="7"/>
      <c r="D134" s="11"/>
      <c r="E134" s="11"/>
      <c r="F134" s="11"/>
      <c r="H134" s="11"/>
      <c r="J134" s="11"/>
    </row>
    <row r="135" spans="2:10" s="8" customFormat="1" ht="15.75">
      <c r="B135" s="9"/>
      <c r="C135" s="7"/>
      <c r="D135" s="11"/>
      <c r="E135" s="11"/>
      <c r="F135" s="11"/>
      <c r="H135" s="11"/>
      <c r="J135" s="11"/>
    </row>
    <row r="136" spans="2:10" s="8" customFormat="1" ht="15.75">
      <c r="B136" s="9"/>
      <c r="C136" s="7"/>
      <c r="D136" s="11"/>
      <c r="E136" s="11"/>
      <c r="F136" s="11"/>
      <c r="H136" s="11"/>
      <c r="J136" s="11"/>
    </row>
    <row r="137" spans="2:10" s="8" customFormat="1" ht="15.75">
      <c r="B137" s="9"/>
      <c r="C137" s="7"/>
      <c r="D137" s="11"/>
      <c r="E137" s="11"/>
      <c r="F137" s="11"/>
      <c r="H137" s="11"/>
      <c r="J137" s="11"/>
    </row>
    <row r="138" spans="2:10" s="8" customFormat="1" ht="15.75">
      <c r="B138" s="9"/>
      <c r="C138" s="7"/>
      <c r="D138" s="11"/>
      <c r="E138" s="11"/>
      <c r="F138" s="11"/>
      <c r="H138" s="11"/>
      <c r="J138" s="11"/>
    </row>
    <row r="139" spans="2:10" s="8" customFormat="1" ht="15.75">
      <c r="B139" s="9"/>
      <c r="C139" s="7"/>
      <c r="D139" s="11"/>
      <c r="E139" s="11"/>
      <c r="F139" s="11"/>
      <c r="H139" s="11"/>
      <c r="J139" s="11"/>
    </row>
    <row r="140" spans="2:10" s="8" customFormat="1" ht="15.75">
      <c r="B140" s="9"/>
      <c r="C140" s="7"/>
      <c r="D140" s="11"/>
      <c r="E140" s="11"/>
      <c r="F140" s="11"/>
      <c r="H140" s="11"/>
      <c r="J140" s="11"/>
    </row>
    <row r="141" spans="2:10" s="8" customFormat="1" ht="15.75">
      <c r="B141" s="9"/>
      <c r="C141" s="7"/>
      <c r="D141" s="11"/>
      <c r="E141" s="11"/>
      <c r="F141" s="11"/>
      <c r="H141" s="11"/>
      <c r="J141" s="11"/>
    </row>
    <row r="142" spans="2:10" s="8" customFormat="1" ht="15.75">
      <c r="B142" s="9"/>
      <c r="C142" s="7"/>
      <c r="D142" s="11"/>
      <c r="E142" s="11"/>
      <c r="F142" s="11"/>
      <c r="H142" s="11"/>
      <c r="J142" s="11"/>
    </row>
    <row r="143" spans="2:10" s="8" customFormat="1" ht="15.75">
      <c r="B143" s="9"/>
      <c r="C143" s="7"/>
      <c r="D143" s="11"/>
      <c r="E143" s="11"/>
      <c r="F143" s="11"/>
      <c r="H143" s="11"/>
      <c r="J143" s="11"/>
    </row>
    <row r="144" spans="2:10" s="8" customFormat="1" ht="15.75">
      <c r="B144" s="9"/>
      <c r="C144" s="7"/>
      <c r="D144" s="11"/>
      <c r="E144" s="11"/>
      <c r="F144" s="11"/>
      <c r="H144" s="11"/>
      <c r="J144" s="11"/>
    </row>
    <row r="145" spans="2:10" s="8" customFormat="1" ht="15.75">
      <c r="B145" s="9"/>
      <c r="C145" s="7"/>
      <c r="D145" s="11"/>
      <c r="E145" s="11"/>
      <c r="F145" s="11"/>
      <c r="H145" s="11"/>
      <c r="J145" s="11"/>
    </row>
    <row r="146" spans="2:10" s="8" customFormat="1" ht="15.75">
      <c r="B146" s="9"/>
      <c r="C146" s="7"/>
      <c r="D146" s="11"/>
      <c r="E146" s="11"/>
      <c r="F146" s="11"/>
      <c r="H146" s="11"/>
      <c r="J146" s="11"/>
    </row>
    <row r="147" spans="2:10" s="8" customFormat="1" ht="15.75">
      <c r="B147" s="9"/>
      <c r="C147" s="7"/>
      <c r="D147" s="11"/>
      <c r="E147" s="11"/>
      <c r="F147" s="11"/>
      <c r="H147" s="11"/>
      <c r="J147" s="11"/>
    </row>
    <row r="148" spans="2:10" s="8" customFormat="1" ht="15.75">
      <c r="B148" s="9"/>
      <c r="C148" s="7"/>
      <c r="D148" s="11"/>
      <c r="E148" s="11"/>
      <c r="F148" s="11"/>
      <c r="H148" s="11"/>
      <c r="J148" s="11"/>
    </row>
    <row r="149" spans="2:10" s="8" customFormat="1" ht="15.75">
      <c r="B149" s="9"/>
      <c r="C149" s="7"/>
      <c r="D149" s="11"/>
      <c r="E149" s="11"/>
      <c r="F149" s="11"/>
      <c r="H149" s="11"/>
      <c r="J149" s="11"/>
    </row>
    <row r="150" spans="2:10" s="8" customFormat="1" ht="15">
      <c r="B150" s="9"/>
      <c r="C150" s="9"/>
      <c r="D150" s="11"/>
      <c r="E150" s="11"/>
      <c r="F150" s="11"/>
      <c r="H150" s="11"/>
      <c r="J150" s="11"/>
    </row>
    <row r="151" spans="2:10" s="8" customFormat="1" ht="15">
      <c r="B151" s="9"/>
      <c r="D151" s="11"/>
      <c r="E151" s="11"/>
      <c r="F151" s="11"/>
      <c r="H151" s="11"/>
      <c r="J151" s="11"/>
    </row>
    <row r="152" spans="2:10" s="8" customFormat="1" ht="15">
      <c r="B152" s="9"/>
      <c r="C152" s="9"/>
      <c r="D152" s="11"/>
      <c r="E152" s="11"/>
      <c r="F152" s="11"/>
      <c r="H152" s="11"/>
      <c r="J152" s="11"/>
    </row>
    <row r="153" spans="4:10" s="8" customFormat="1" ht="15">
      <c r="D153" s="11"/>
      <c r="E153" s="11"/>
      <c r="F153" s="11"/>
      <c r="H153" s="11"/>
      <c r="J153" s="11"/>
    </row>
    <row r="154" spans="4:10" s="8" customFormat="1" ht="15">
      <c r="D154" s="11"/>
      <c r="E154" s="11"/>
      <c r="F154" s="11"/>
      <c r="H154" s="11"/>
      <c r="J154" s="11"/>
    </row>
    <row r="155" spans="4:10" s="8" customFormat="1" ht="15">
      <c r="D155" s="11"/>
      <c r="E155" s="11"/>
      <c r="F155" s="11"/>
      <c r="H155" s="11"/>
      <c r="J155" s="11"/>
    </row>
    <row r="156" spans="4:10" ht="15">
      <c r="D156" s="6"/>
      <c r="E156" s="6"/>
      <c r="F156" s="6"/>
      <c r="H156" s="6"/>
      <c r="J156" s="6"/>
    </row>
    <row r="157" spans="4:10" ht="15">
      <c r="D157" s="6"/>
      <c r="E157" s="6"/>
      <c r="F157" s="6"/>
      <c r="H157" s="6"/>
      <c r="J157" s="6"/>
    </row>
    <row r="158" spans="4:10" ht="15">
      <c r="D158" s="6"/>
      <c r="E158" s="6"/>
      <c r="F158" s="6"/>
      <c r="H158" s="6"/>
      <c r="J158" s="6"/>
    </row>
    <row r="159" spans="4:10" ht="15">
      <c r="D159" s="6"/>
      <c r="E159" s="6"/>
      <c r="F159" s="6"/>
      <c r="H159" s="6"/>
      <c r="J159" s="6"/>
    </row>
    <row r="160" spans="4:10" ht="15">
      <c r="D160" s="6"/>
      <c r="E160" s="6"/>
      <c r="F160" s="6"/>
      <c r="H160" s="6"/>
      <c r="J160" s="6"/>
    </row>
    <row r="161" spans="4:10" ht="15">
      <c r="D161" s="6"/>
      <c r="E161" s="6"/>
      <c r="F161" s="6"/>
      <c r="H161" s="6"/>
      <c r="J161" s="6"/>
    </row>
    <row r="162" spans="4:10" ht="15">
      <c r="D162" s="6"/>
      <c r="E162" s="6"/>
      <c r="F162" s="6"/>
      <c r="H162" s="6"/>
      <c r="J162" s="6"/>
    </row>
    <row r="163" spans="4:10" ht="15">
      <c r="D163" s="6"/>
      <c r="E163" s="6"/>
      <c r="F163" s="6"/>
      <c r="H163" s="6"/>
      <c r="J163" s="6"/>
    </row>
    <row r="164" spans="4:10" ht="15">
      <c r="D164" s="6"/>
      <c r="E164" s="6"/>
      <c r="F164" s="6"/>
      <c r="H164" s="6"/>
      <c r="J164" s="6"/>
    </row>
    <row r="165" spans="4:10" ht="15">
      <c r="D165" s="6"/>
      <c r="E165" s="6"/>
      <c r="F165" s="6"/>
      <c r="H165" s="6"/>
      <c r="J165" s="6"/>
    </row>
    <row r="166" spans="4:10" ht="15">
      <c r="D166" s="6"/>
      <c r="E166" s="6"/>
      <c r="F166" s="6"/>
      <c r="H166" s="6"/>
      <c r="J166" s="6"/>
    </row>
    <row r="167" spans="4:10" ht="15">
      <c r="D167" s="6"/>
      <c r="E167" s="6"/>
      <c r="F167" s="6"/>
      <c r="H167" s="6"/>
      <c r="J167" s="6"/>
    </row>
    <row r="168" spans="4:10" ht="15">
      <c r="D168" s="6"/>
      <c r="E168" s="6"/>
      <c r="F168" s="6"/>
      <c r="H168" s="6"/>
      <c r="J168" s="6"/>
    </row>
    <row r="169" spans="4:10" ht="15">
      <c r="D169" s="6"/>
      <c r="E169" s="6"/>
      <c r="F169" s="6"/>
      <c r="H169" s="6"/>
      <c r="J169" s="6"/>
    </row>
    <row r="170" spans="4:10" ht="15">
      <c r="D170" s="6"/>
      <c r="E170" s="6"/>
      <c r="F170" s="6"/>
      <c r="H170" s="6"/>
      <c r="J170" s="6"/>
    </row>
    <row r="171" spans="4:10" ht="15">
      <c r="D171" s="6"/>
      <c r="E171" s="6"/>
      <c r="F171" s="6"/>
      <c r="H171" s="6"/>
      <c r="J171" s="6"/>
    </row>
    <row r="172" spans="4:10" ht="15">
      <c r="D172" s="6"/>
      <c r="E172" s="6"/>
      <c r="F172" s="6"/>
      <c r="H172" s="6"/>
      <c r="J172" s="6"/>
    </row>
    <row r="173" spans="4:10" ht="15">
      <c r="D173" s="6"/>
      <c r="E173" s="6"/>
      <c r="F173" s="6"/>
      <c r="H173" s="6"/>
      <c r="J173" s="6"/>
    </row>
    <row r="174" spans="4:10" ht="15">
      <c r="D174" s="6"/>
      <c r="E174" s="6"/>
      <c r="F174" s="6"/>
      <c r="H174" s="6"/>
      <c r="J174" s="6"/>
    </row>
    <row r="175" spans="4:10" ht="15">
      <c r="D175" s="6"/>
      <c r="E175" s="6"/>
      <c r="F175" s="6"/>
      <c r="H175" s="6"/>
      <c r="J175" s="6"/>
    </row>
  </sheetData>
  <mergeCells count="2">
    <mergeCell ref="D6:K7"/>
    <mergeCell ref="D22:K23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7"/>
  <sheetViews>
    <sheetView tabSelected="1" zoomScale="75" zoomScaleNormal="75" workbookViewId="0" topLeftCell="A14">
      <selection activeCell="N27" sqref="N27"/>
    </sheetView>
  </sheetViews>
  <sheetFormatPr defaultColWidth="9.140625" defaultRowHeight="12.75"/>
  <cols>
    <col min="1" max="1" width="2.28125" style="53" customWidth="1"/>
    <col min="2" max="2" width="12.7109375" style="53" customWidth="1"/>
    <col min="3" max="3" width="13.421875" style="53" customWidth="1"/>
    <col min="4" max="5" width="14.7109375" style="53" customWidth="1"/>
    <col min="6" max="6" width="18.140625" style="53" customWidth="1"/>
    <col min="7" max="7" width="18.28125" style="53" customWidth="1"/>
    <col min="8" max="8" width="1.7109375" style="0" customWidth="1"/>
    <col min="9" max="9" width="15.28125" style="53" hidden="1" customWidth="1"/>
    <col min="10" max="10" width="15.8515625" style="0" customWidth="1"/>
  </cols>
  <sheetData>
    <row r="2" ht="15.75">
      <c r="A2" s="52" t="s">
        <v>0</v>
      </c>
    </row>
    <row r="4" ht="15.75">
      <c r="A4" s="52" t="s">
        <v>54</v>
      </c>
    </row>
    <row r="5" spans="1:2" ht="15.75">
      <c r="A5" s="52"/>
      <c r="B5" s="52" t="s">
        <v>124</v>
      </c>
    </row>
    <row r="6" spans="1:10" ht="15.75">
      <c r="A6" s="52"/>
      <c r="B6" s="60" t="s">
        <v>84</v>
      </c>
      <c r="G6" s="4">
        <v>2006</v>
      </c>
      <c r="I6" s="4">
        <v>2002</v>
      </c>
      <c r="J6" s="4">
        <v>2005</v>
      </c>
    </row>
    <row r="7" spans="7:10" ht="15.75">
      <c r="G7" s="4" t="s">
        <v>102</v>
      </c>
      <c r="I7" s="4" t="s">
        <v>85</v>
      </c>
      <c r="J7" s="4" t="s">
        <v>102</v>
      </c>
    </row>
    <row r="8" spans="7:10" ht="15.75">
      <c r="G8" s="4" t="s">
        <v>23</v>
      </c>
      <c r="I8" s="4" t="s">
        <v>23</v>
      </c>
      <c r="J8" s="4" t="s">
        <v>23</v>
      </c>
    </row>
    <row r="9" spans="7:10" ht="15.75">
      <c r="G9" s="38" t="s">
        <v>106</v>
      </c>
      <c r="I9" s="38" t="s">
        <v>86</v>
      </c>
      <c r="J9" s="38" t="s">
        <v>106</v>
      </c>
    </row>
    <row r="10" spans="1:10" ht="15.75">
      <c r="A10" s="52" t="s">
        <v>55</v>
      </c>
      <c r="B10" s="52"/>
      <c r="C10" s="52"/>
      <c r="D10" s="52"/>
      <c r="E10" s="52"/>
      <c r="F10" s="64"/>
      <c r="G10" s="4" t="s">
        <v>24</v>
      </c>
      <c r="I10" s="4" t="s">
        <v>24</v>
      </c>
      <c r="J10" s="4" t="s">
        <v>24</v>
      </c>
    </row>
    <row r="11" ht="6" customHeight="1"/>
    <row r="12" spans="1:10" ht="15">
      <c r="A12" s="53" t="s">
        <v>56</v>
      </c>
      <c r="G12" s="55">
        <v>10588744.586398343</v>
      </c>
      <c r="I12" s="55">
        <f>17153357</f>
        <v>17153357</v>
      </c>
      <c r="J12" s="76">
        <v>3487225.9677592413</v>
      </c>
    </row>
    <row r="13" spans="1:10" ht="15">
      <c r="A13" s="53" t="s">
        <v>57</v>
      </c>
      <c r="J13" s="76"/>
    </row>
    <row r="14" spans="2:10" ht="15">
      <c r="B14" s="53" t="s">
        <v>58</v>
      </c>
      <c r="G14" s="28">
        <v>0</v>
      </c>
      <c r="I14" s="55">
        <f>91529</f>
        <v>91529</v>
      </c>
      <c r="J14" s="76">
        <v>118341.075</v>
      </c>
    </row>
    <row r="15" spans="2:10" ht="15">
      <c r="B15" s="53" t="s">
        <v>59</v>
      </c>
      <c r="G15" s="55">
        <v>1040139.9173484136</v>
      </c>
      <c r="I15" s="55">
        <f>3118243</f>
        <v>3118243</v>
      </c>
      <c r="J15" s="76">
        <v>923960.41</v>
      </c>
    </row>
    <row r="16" spans="2:10" ht="15">
      <c r="B16" s="53" t="s">
        <v>60</v>
      </c>
      <c r="G16" s="55">
        <v>3131</v>
      </c>
      <c r="I16" s="55">
        <v>6921</v>
      </c>
      <c r="J16" s="127">
        <v>0</v>
      </c>
    </row>
    <row r="17" spans="2:10" ht="15">
      <c r="B17" s="53" t="s">
        <v>61</v>
      </c>
      <c r="G17" s="55">
        <v>1079470.54</v>
      </c>
      <c r="I17" s="55">
        <v>898655</v>
      </c>
      <c r="J17" s="76">
        <v>311823.53</v>
      </c>
    </row>
    <row r="18" spans="2:10" ht="15">
      <c r="B18" s="53" t="s">
        <v>62</v>
      </c>
      <c r="G18" s="31">
        <v>-712837.75</v>
      </c>
      <c r="I18" s="55">
        <f>-1428798</f>
        <v>-1428798</v>
      </c>
      <c r="J18" s="76">
        <v>-543735.54</v>
      </c>
    </row>
    <row r="19" spans="2:10" ht="15">
      <c r="B19" s="53" t="s">
        <v>63</v>
      </c>
      <c r="G19" s="31">
        <v>-288814.78</v>
      </c>
      <c r="I19" s="55">
        <f>-18491</f>
        <v>-18491</v>
      </c>
      <c r="J19" s="76">
        <v>-51884.24</v>
      </c>
    </row>
    <row r="20" spans="2:10" ht="15">
      <c r="B20" s="53" t="s">
        <v>82</v>
      </c>
      <c r="G20" s="55">
        <v>524.005</v>
      </c>
      <c r="I20" s="55">
        <f>-1292</f>
        <v>-1292</v>
      </c>
      <c r="J20" s="76">
        <v>1458.1025000000002</v>
      </c>
    </row>
    <row r="21" spans="7:10" ht="5.25" customHeight="1">
      <c r="G21" s="58"/>
      <c r="I21" s="58"/>
      <c r="J21" s="77"/>
    </row>
    <row r="22" spans="1:10" ht="15">
      <c r="A22" s="53" t="s">
        <v>64</v>
      </c>
      <c r="G22" s="55">
        <f>SUM(G12:G21)</f>
        <v>11710357.518746756</v>
      </c>
      <c r="I22" s="55">
        <f>SUM(I12:I21)</f>
        <v>19820124</v>
      </c>
      <c r="J22" s="55">
        <f>SUM(J12:J21)</f>
        <v>4247189.305259242</v>
      </c>
    </row>
    <row r="23" spans="2:10" ht="15">
      <c r="B23" s="53" t="s">
        <v>171</v>
      </c>
      <c r="G23" s="31">
        <v>3222772.05</v>
      </c>
      <c r="I23" s="55">
        <f>-16812</f>
        <v>-16812</v>
      </c>
      <c r="J23" s="76">
        <v>-745248.620000001</v>
      </c>
    </row>
    <row r="24" spans="2:10" ht="15">
      <c r="B24" s="53" t="s">
        <v>172</v>
      </c>
      <c r="G24" s="31">
        <v>-52415923.67546505</v>
      </c>
      <c r="I24" s="55">
        <f>-4686153</f>
        <v>-4686153</v>
      </c>
      <c r="J24" s="76">
        <v>235382.68</v>
      </c>
    </row>
    <row r="25" spans="2:10" ht="15">
      <c r="B25" s="53" t="s">
        <v>93</v>
      </c>
      <c r="G25" s="31">
        <v>14359.22</v>
      </c>
      <c r="I25" s="55">
        <f>-2171614</f>
        <v>-2171614</v>
      </c>
      <c r="J25" s="76">
        <v>17490.5799999996</v>
      </c>
    </row>
    <row r="26" spans="2:10" ht="15">
      <c r="B26" s="53" t="s">
        <v>175</v>
      </c>
      <c r="G26" s="31">
        <v>-7914903.591304327</v>
      </c>
      <c r="I26" s="55">
        <v>16617178</v>
      </c>
      <c r="J26" s="76">
        <v>-15326498.05</v>
      </c>
    </row>
    <row r="27" spans="2:10" ht="15">
      <c r="B27" s="53" t="s">
        <v>173</v>
      </c>
      <c r="G27" s="55">
        <v>-6083985.626839356</v>
      </c>
      <c r="I27" s="55">
        <f>-19351427+57019+4486328-2135270</f>
        <v>-16943350</v>
      </c>
      <c r="J27" s="76">
        <v>13070822.370494358</v>
      </c>
    </row>
    <row r="28" spans="2:10" ht="15">
      <c r="B28" s="53" t="s">
        <v>174</v>
      </c>
      <c r="G28" s="31">
        <v>40420932.562284924</v>
      </c>
      <c r="H28" s="95"/>
      <c r="I28" s="31">
        <v>10884775</v>
      </c>
      <c r="J28" s="76">
        <v>-7093252.01009986</v>
      </c>
    </row>
    <row r="29" spans="7:10" ht="3.75" customHeight="1">
      <c r="G29" s="90"/>
      <c r="H29" s="95"/>
      <c r="I29" s="90"/>
      <c r="J29" s="77"/>
    </row>
    <row r="30" spans="1:10" ht="15">
      <c r="A30" s="53" t="s">
        <v>94</v>
      </c>
      <c r="G30" s="31">
        <f>SUM(G22:G29)</f>
        <v>-11046391.542577043</v>
      </c>
      <c r="H30" s="95"/>
      <c r="I30" s="31">
        <f>SUM(I22:I29)</f>
        <v>23504148</v>
      </c>
      <c r="J30" s="31">
        <f>SUM(J22:J29)</f>
        <v>-5594113.744346263</v>
      </c>
    </row>
    <row r="31" spans="2:10" ht="15">
      <c r="B31" s="53" t="s">
        <v>65</v>
      </c>
      <c r="G31" s="31">
        <v>-1886070.4464184456</v>
      </c>
      <c r="H31" s="95"/>
      <c r="I31" s="31">
        <f>-5835890</f>
        <v>-5835890</v>
      </c>
      <c r="J31" s="76">
        <v>-1733996.5684000007</v>
      </c>
    </row>
    <row r="32" spans="2:10" ht="15">
      <c r="B32" s="53" t="s">
        <v>66</v>
      </c>
      <c r="G32" s="31">
        <v>-2958867.24</v>
      </c>
      <c r="H32" s="95"/>
      <c r="I32" s="31">
        <f>-911102</f>
        <v>-911102</v>
      </c>
      <c r="J32" s="76">
        <v>-311824.03</v>
      </c>
    </row>
    <row r="33" spans="2:10" ht="15">
      <c r="B33" s="53" t="s">
        <v>67</v>
      </c>
      <c r="G33" s="31">
        <v>712838.35</v>
      </c>
      <c r="H33" s="95"/>
      <c r="I33" s="31">
        <f>1336830</f>
        <v>1336830</v>
      </c>
      <c r="J33" s="76">
        <v>543735.54</v>
      </c>
    </row>
    <row r="34" spans="7:10" ht="5.25" customHeight="1">
      <c r="G34" s="90"/>
      <c r="H34" s="95"/>
      <c r="I34" s="90"/>
      <c r="J34" s="76"/>
    </row>
    <row r="35" spans="1:10" ht="15">
      <c r="A35" s="53" t="s">
        <v>176</v>
      </c>
      <c r="G35" s="96">
        <f>SUM(G30:G34)</f>
        <v>-15178490.87899549</v>
      </c>
      <c r="H35" s="95"/>
      <c r="I35" s="96">
        <f>SUM(I30:I34)</f>
        <v>18093986</v>
      </c>
      <c r="J35" s="96">
        <f>SUM(J30:J34)</f>
        <v>-7096198.802746264</v>
      </c>
    </row>
    <row r="36" ht="15" customHeight="1">
      <c r="J36" s="76"/>
    </row>
    <row r="37" spans="1:10" ht="15.75">
      <c r="A37" s="52" t="s">
        <v>68</v>
      </c>
      <c r="B37" s="52"/>
      <c r="C37" s="52"/>
      <c r="D37" s="52"/>
      <c r="E37" s="52"/>
      <c r="F37" s="52"/>
      <c r="J37" s="76"/>
    </row>
    <row r="38" ht="5.25" customHeight="1">
      <c r="J38" s="76"/>
    </row>
    <row r="39" spans="2:10" ht="15">
      <c r="B39" s="53" t="s">
        <v>161</v>
      </c>
      <c r="F39" s="63"/>
      <c r="G39" s="31">
        <v>-1240740.9452598747</v>
      </c>
      <c r="H39" s="95"/>
      <c r="I39" s="31">
        <v>0</v>
      </c>
      <c r="J39" s="76">
        <v>0</v>
      </c>
    </row>
    <row r="40" spans="2:10" ht="15">
      <c r="B40" s="53" t="s">
        <v>69</v>
      </c>
      <c r="G40" s="31">
        <v>-1701088.8344524708</v>
      </c>
      <c r="H40" s="95"/>
      <c r="I40" s="31">
        <f>-3579075</f>
        <v>-3579075</v>
      </c>
      <c r="J40" s="76">
        <v>-311867.76</v>
      </c>
    </row>
    <row r="41" spans="2:10" ht="15">
      <c r="B41" s="53" t="s">
        <v>70</v>
      </c>
      <c r="G41" s="30">
        <v>667311.23</v>
      </c>
      <c r="H41" s="95"/>
      <c r="I41" s="31">
        <v>19162</v>
      </c>
      <c r="J41" s="76">
        <v>327150</v>
      </c>
    </row>
    <row r="42" spans="7:10" ht="5.25" customHeight="1">
      <c r="G42" s="31"/>
      <c r="H42" s="95"/>
      <c r="I42" s="31"/>
      <c r="J42" s="76"/>
    </row>
    <row r="43" spans="1:10" ht="15">
      <c r="A43" s="53" t="s">
        <v>100</v>
      </c>
      <c r="G43" s="96">
        <f>SUM(G39:G42)</f>
        <v>-2274518.5497123455</v>
      </c>
      <c r="H43" s="95"/>
      <c r="I43" s="96">
        <f>SUM(I39:I42)</f>
        <v>-3559913</v>
      </c>
      <c r="J43" s="96">
        <f>SUM(J39:J42)</f>
        <v>15282.23999999999</v>
      </c>
    </row>
    <row r="44" ht="15">
      <c r="J44" s="76"/>
    </row>
    <row r="45" spans="1:10" ht="15.75">
      <c r="A45" s="52" t="s">
        <v>71</v>
      </c>
      <c r="B45" s="52"/>
      <c r="C45" s="52"/>
      <c r="D45" s="52"/>
      <c r="E45" s="52"/>
      <c r="F45" s="52"/>
      <c r="J45" s="76"/>
    </row>
    <row r="46" ht="5.25" customHeight="1">
      <c r="J46" s="76"/>
    </row>
    <row r="47" spans="2:10" ht="15">
      <c r="B47" s="53" t="s">
        <v>98</v>
      </c>
      <c r="G47" s="55">
        <v>17098.519999993674</v>
      </c>
      <c r="I47" s="55"/>
      <c r="J47" s="76">
        <v>43512.01</v>
      </c>
    </row>
    <row r="48" spans="2:10" ht="15">
      <c r="B48" s="53" t="s">
        <v>72</v>
      </c>
      <c r="G48" s="55">
        <v>362372</v>
      </c>
      <c r="I48" s="55">
        <v>337876</v>
      </c>
      <c r="J48" s="76">
        <v>700887</v>
      </c>
    </row>
    <row r="49" spans="2:10" ht="15">
      <c r="B49" s="53" t="s">
        <v>73</v>
      </c>
      <c r="G49" s="30">
        <v>-362372</v>
      </c>
      <c r="I49" s="55">
        <f>-378015</f>
        <v>-378015</v>
      </c>
      <c r="J49" s="76">
        <v>-1084113</v>
      </c>
    </row>
    <row r="50" spans="2:10" ht="15">
      <c r="B50" s="53" t="s">
        <v>74</v>
      </c>
      <c r="G50" s="31">
        <v>-718473.15</v>
      </c>
      <c r="I50" s="55">
        <f>-1441873</f>
        <v>-1441873</v>
      </c>
      <c r="J50" s="76">
        <v>-643995.2899999991</v>
      </c>
    </row>
    <row r="51" spans="2:10" ht="15">
      <c r="B51" s="53" t="s">
        <v>75</v>
      </c>
      <c r="G51" s="31">
        <v>-203314.5200000018</v>
      </c>
      <c r="I51" s="55">
        <f>-59490</f>
        <v>-59490</v>
      </c>
      <c r="J51" s="76">
        <v>-191710.11</v>
      </c>
    </row>
    <row r="52" spans="7:10" ht="5.25" customHeight="1">
      <c r="G52" s="31"/>
      <c r="J52" s="76"/>
    </row>
    <row r="53" spans="1:10" ht="15">
      <c r="A53" s="53" t="s">
        <v>177</v>
      </c>
      <c r="G53" s="96">
        <f>SUM(G47:G52)</f>
        <v>-904689.1500000082</v>
      </c>
      <c r="I53" s="57">
        <f>SUM(I47:I52)</f>
        <v>-1541502</v>
      </c>
      <c r="J53" s="57">
        <f>SUM(J47:J52)</f>
        <v>-1175419.3899999992</v>
      </c>
    </row>
    <row r="54" ht="6" customHeight="1">
      <c r="J54" s="76"/>
    </row>
    <row r="55" spans="1:10" ht="15" customHeight="1">
      <c r="A55" s="78" t="s">
        <v>113</v>
      </c>
      <c r="G55" s="31">
        <v>421545.29001303663</v>
      </c>
      <c r="J55" s="76">
        <v>45.68890201098202</v>
      </c>
    </row>
    <row r="56" spans="1:10" ht="15">
      <c r="A56" s="53" t="s">
        <v>95</v>
      </c>
      <c r="G56" s="31">
        <v>-18357698.928707853</v>
      </c>
      <c r="H56" s="95"/>
      <c r="I56" s="31">
        <f>I35+I43+I53</f>
        <v>12992571</v>
      </c>
      <c r="J56" s="76">
        <v>-8256336.032746262</v>
      </c>
    </row>
    <row r="57" spans="1:10" ht="15">
      <c r="A57" s="53" t="s">
        <v>76</v>
      </c>
      <c r="G57" s="31">
        <v>148734687</v>
      </c>
      <c r="H57" s="95"/>
      <c r="I57" s="31">
        <f>38925973</f>
        <v>38925973</v>
      </c>
      <c r="J57" s="76">
        <v>101850393</v>
      </c>
    </row>
    <row r="58" ht="5.25" customHeight="1">
      <c r="J58" s="76"/>
    </row>
    <row r="59" spans="1:10" ht="15">
      <c r="A59" s="53" t="s">
        <v>99</v>
      </c>
      <c r="G59" s="57">
        <f>SUM(G55:G58)</f>
        <v>130798533.36130518</v>
      </c>
      <c r="I59" s="57">
        <f>SUM(I56:I58)</f>
        <v>51918544</v>
      </c>
      <c r="J59" s="57">
        <f>SUM(J55:J58)</f>
        <v>93594102.65615575</v>
      </c>
    </row>
    <row r="60" ht="9" customHeight="1">
      <c r="J60" s="76"/>
    </row>
    <row r="61" spans="1:10" ht="15">
      <c r="A61" s="53" t="s">
        <v>77</v>
      </c>
      <c r="J61" s="76"/>
    </row>
    <row r="62" spans="1:10" ht="15">
      <c r="A62" s="53" t="s">
        <v>78</v>
      </c>
      <c r="J62" s="76"/>
    </row>
    <row r="63" ht="5.25" customHeight="1">
      <c r="J63" s="76"/>
    </row>
    <row r="64" spans="2:10" ht="15">
      <c r="B64" s="53" t="s">
        <v>79</v>
      </c>
      <c r="G64" s="55">
        <v>23288997.425382122</v>
      </c>
      <c r="I64" s="55">
        <v>9020582</v>
      </c>
      <c r="J64" s="76">
        <v>11427922.879000861</v>
      </c>
    </row>
    <row r="65" spans="2:10" ht="15">
      <c r="B65" s="53" t="s">
        <v>80</v>
      </c>
      <c r="G65" s="55">
        <v>115262831.68568449</v>
      </c>
      <c r="I65" s="55">
        <f>48296300</f>
        <v>48296300</v>
      </c>
      <c r="J65" s="76">
        <v>92773599.22</v>
      </c>
    </row>
    <row r="66" spans="2:10" ht="15">
      <c r="B66" s="53" t="s">
        <v>81</v>
      </c>
      <c r="G66" s="31">
        <v>-7753296.009999999</v>
      </c>
      <c r="I66" s="55">
        <f>-2834893</f>
        <v>-2834893</v>
      </c>
      <c r="J66" s="76">
        <v>-10607418.93</v>
      </c>
    </row>
    <row r="67" ht="5.25" customHeight="1">
      <c r="J67" s="76"/>
    </row>
    <row r="68" spans="7:10" ht="15">
      <c r="G68" s="57">
        <f>SUM(G64:G67)</f>
        <v>130798533.1010666</v>
      </c>
      <c r="I68" s="57">
        <f>SUM(I64:I67)</f>
        <v>54481989</v>
      </c>
      <c r="J68" s="57">
        <f>SUM(J64:J67)</f>
        <v>93594103.16900086</v>
      </c>
    </row>
    <row r="70" ht="15">
      <c r="A70" s="2" t="s">
        <v>89</v>
      </c>
    </row>
    <row r="71" ht="15">
      <c r="A71" s="2" t="s">
        <v>125</v>
      </c>
    </row>
    <row r="73" spans="1:9" s="81" customFormat="1" ht="15.75">
      <c r="A73" s="79"/>
      <c r="B73" s="80"/>
      <c r="C73" s="80"/>
      <c r="D73" s="80"/>
      <c r="E73" s="80"/>
      <c r="F73" s="80"/>
      <c r="G73" s="80"/>
      <c r="I73" s="80"/>
    </row>
    <row r="74" spans="1:9" s="81" customFormat="1" ht="15">
      <c r="A74" s="80"/>
      <c r="B74" s="80"/>
      <c r="C74" s="80"/>
      <c r="D74" s="80"/>
      <c r="E74" s="80"/>
      <c r="F74" s="80"/>
      <c r="G74" s="80"/>
      <c r="I74" s="80"/>
    </row>
    <row r="75" spans="1:9" s="81" customFormat="1" ht="15">
      <c r="A75" s="80"/>
      <c r="B75" s="80"/>
      <c r="C75" s="80"/>
      <c r="D75" s="80"/>
      <c r="E75" s="80"/>
      <c r="F75" s="80"/>
      <c r="G75" s="80"/>
      <c r="I75" s="80"/>
    </row>
    <row r="76" spans="1:9" s="81" customFormat="1" ht="15">
      <c r="A76" s="80"/>
      <c r="B76" s="80"/>
      <c r="C76" s="80"/>
      <c r="D76" s="80"/>
      <c r="E76" s="80"/>
      <c r="F76" s="80"/>
      <c r="G76" s="80"/>
      <c r="I76" s="80"/>
    </row>
    <row r="77" spans="1:9" s="81" customFormat="1" ht="15">
      <c r="A77" s="80"/>
      <c r="B77" s="80"/>
      <c r="C77" s="80"/>
      <c r="D77" s="80"/>
      <c r="E77" s="80"/>
      <c r="F77" s="80"/>
      <c r="G77" s="80"/>
      <c r="I77" s="80"/>
    </row>
    <row r="78" spans="1:9" s="81" customFormat="1" ht="15">
      <c r="A78" s="80"/>
      <c r="B78" s="80"/>
      <c r="C78" s="80"/>
      <c r="D78" s="80"/>
      <c r="E78" s="80"/>
      <c r="F78" s="80"/>
      <c r="G78" s="80"/>
      <c r="I78" s="80"/>
    </row>
    <row r="79" spans="1:9" s="81" customFormat="1" ht="15">
      <c r="A79" s="80"/>
      <c r="B79" s="80"/>
      <c r="C79" s="80"/>
      <c r="D79" s="80"/>
      <c r="E79" s="80"/>
      <c r="F79" s="80"/>
      <c r="G79" s="82"/>
      <c r="I79" s="80"/>
    </row>
    <row r="80" spans="1:9" s="81" customFormat="1" ht="15">
      <c r="A80" s="80"/>
      <c r="B80" s="80"/>
      <c r="C80" s="80"/>
      <c r="D80" s="80"/>
      <c r="E80" s="80"/>
      <c r="F80" s="80"/>
      <c r="G80" s="66"/>
      <c r="I80" s="80"/>
    </row>
    <row r="81" spans="1:9" s="81" customFormat="1" ht="15">
      <c r="A81" s="80"/>
      <c r="B81" s="80"/>
      <c r="C81" s="80"/>
      <c r="D81" s="80"/>
      <c r="E81" s="80"/>
      <c r="F81" s="80"/>
      <c r="G81" s="66"/>
      <c r="I81" s="80"/>
    </row>
    <row r="82" spans="1:9" s="81" customFormat="1" ht="15">
      <c r="A82" s="80"/>
      <c r="B82" s="80"/>
      <c r="C82" s="80"/>
      <c r="D82" s="80"/>
      <c r="E82" s="80"/>
      <c r="F82" s="80"/>
      <c r="G82" s="66"/>
      <c r="I82" s="80"/>
    </row>
    <row r="83" spans="1:9" s="81" customFormat="1" ht="15">
      <c r="A83" s="80"/>
      <c r="B83" s="80"/>
      <c r="C83" s="80"/>
      <c r="D83" s="80"/>
      <c r="E83" s="80"/>
      <c r="F83" s="80"/>
      <c r="G83" s="66"/>
      <c r="I83" s="80"/>
    </row>
    <row r="84" spans="1:9" s="81" customFormat="1" ht="15">
      <c r="A84" s="80"/>
      <c r="B84" s="80"/>
      <c r="C84" s="80"/>
      <c r="D84" s="80"/>
      <c r="E84" s="80"/>
      <c r="F84" s="80"/>
      <c r="G84" s="66"/>
      <c r="I84" s="80"/>
    </row>
    <row r="85" spans="1:9" s="81" customFormat="1" ht="15">
      <c r="A85" s="80"/>
      <c r="B85" s="80"/>
      <c r="C85" s="80"/>
      <c r="D85" s="80"/>
      <c r="E85" s="80"/>
      <c r="F85" s="80"/>
      <c r="G85" s="66"/>
      <c r="I85" s="80"/>
    </row>
    <row r="86" spans="1:9" s="81" customFormat="1" ht="15">
      <c r="A86" s="80"/>
      <c r="B86" s="80"/>
      <c r="C86" s="80"/>
      <c r="D86" s="80"/>
      <c r="E86" s="80"/>
      <c r="F86" s="80"/>
      <c r="G86" s="66"/>
      <c r="I86" s="80"/>
    </row>
    <row r="87" spans="1:9" s="81" customFormat="1" ht="15">
      <c r="A87" s="80"/>
      <c r="B87" s="80"/>
      <c r="C87" s="80"/>
      <c r="D87" s="80"/>
      <c r="E87" s="80"/>
      <c r="F87" s="80"/>
      <c r="G87" s="66"/>
      <c r="I87" s="80"/>
    </row>
    <row r="88" spans="1:9" s="81" customFormat="1" ht="15">
      <c r="A88" s="80"/>
      <c r="B88" s="80"/>
      <c r="C88" s="80"/>
      <c r="D88" s="80"/>
      <c r="E88" s="80"/>
      <c r="F88" s="80"/>
      <c r="G88" s="66"/>
      <c r="I88" s="80"/>
    </row>
    <row r="89" spans="1:9" s="81" customFormat="1" ht="15">
      <c r="A89" s="80"/>
      <c r="B89" s="80"/>
      <c r="C89" s="80"/>
      <c r="D89" s="80"/>
      <c r="E89" s="80"/>
      <c r="F89" s="80"/>
      <c r="G89" s="66"/>
      <c r="I89" s="80"/>
    </row>
    <row r="90" spans="1:9" s="81" customFormat="1" ht="15">
      <c r="A90" s="80"/>
      <c r="B90" s="80"/>
      <c r="C90" s="80"/>
      <c r="D90" s="80"/>
      <c r="E90" s="80"/>
      <c r="F90" s="80"/>
      <c r="G90" s="66"/>
      <c r="I90" s="80"/>
    </row>
    <row r="91" spans="1:9" s="81" customFormat="1" ht="15">
      <c r="A91" s="80"/>
      <c r="B91" s="80"/>
      <c r="C91" s="80"/>
      <c r="D91" s="80"/>
      <c r="E91" s="80"/>
      <c r="F91" s="80"/>
      <c r="G91" s="66"/>
      <c r="I91" s="80"/>
    </row>
    <row r="92" spans="1:9" s="81" customFormat="1" ht="15.75">
      <c r="A92" s="80"/>
      <c r="B92" s="80"/>
      <c r="C92" s="80"/>
      <c r="D92" s="80"/>
      <c r="E92" s="80"/>
      <c r="F92" s="80"/>
      <c r="G92" s="67"/>
      <c r="I92" s="80"/>
    </row>
    <row r="93" ht="15">
      <c r="G93" s="30"/>
    </row>
    <row r="94" ht="15">
      <c r="G94" s="30"/>
    </row>
    <row r="95" ht="15">
      <c r="G95" s="30"/>
    </row>
    <row r="96" ht="15">
      <c r="G96" s="30"/>
    </row>
    <row r="97" ht="15">
      <c r="G97" s="28"/>
    </row>
  </sheetData>
  <printOptions/>
  <pageMargins left="0.75" right="0.75" top="1" bottom="1" header="0.5" footer="0.5"/>
  <pageSetup horizontalDpi="600" verticalDpi="600" orientation="portrait" scale="63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Pre-Installed User</cp:lastModifiedBy>
  <cp:lastPrinted>2006-05-25T09:05:57Z</cp:lastPrinted>
  <dcterms:created xsi:type="dcterms:W3CDTF">2002-09-24T08:40:55Z</dcterms:created>
  <dcterms:modified xsi:type="dcterms:W3CDTF">2006-05-25T09:56:12Z</dcterms:modified>
  <cp:category/>
  <cp:version/>
  <cp:contentType/>
  <cp:contentStatus/>
</cp:coreProperties>
</file>